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ink/ink1.xml" ContentType="application/inkml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ossein Works\"/>
    </mc:Choice>
  </mc:AlternateContent>
  <xr:revisionPtr revIDLastSave="0" documentId="13_ncr:1_{F416FC0F-1E94-4D31-B1BF-CA8E8346B1C3}" xr6:coauthVersionLast="47" xr6:coauthVersionMax="47" xr10:uidLastSave="{00000000-0000-0000-0000-000000000000}"/>
  <workbookProtection workbookAlgorithmName="SHA-512" workbookHashValue="khlBZMTjje4A9LaLGHONKNotIaji/tO29XCijCLMrs3L645eJbuimYKne3u5JgCR2GFMJI2O5Y156rg6yJoxWw==" workbookSaltValue="awQj1d12T/j4youGihOv3A==" workbookSpinCount="100000" lockStructure="1"/>
  <bookViews>
    <workbookView xWindow="-120" yWindow="-120" windowWidth="29040" windowHeight="15720" activeTab="1" xr2:uid="{E1A98E51-18E7-4410-A028-A02923C2799C}"/>
  </bookViews>
  <sheets>
    <sheet name="Table1" sheetId="2" r:id="rId1"/>
    <sheet name="دیوار محوطه" sheetId="1" r:id="rId2"/>
    <sheet name="وزن دیوار" sheetId="3" r:id="rId3"/>
  </sheets>
  <definedNames>
    <definedName name="ExternalData_1" localSheetId="0" hidden="1">Table1!$A$1:$A$59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C89" i="1" l="1"/>
  <c r="C11" i="3"/>
  <c r="C8" i="3"/>
  <c r="E8" i="3" s="1"/>
  <c r="I9" i="1"/>
  <c r="C10" i="3"/>
  <c r="E10" i="3" s="1"/>
  <c r="C9" i="3"/>
  <c r="E9" i="3" s="1"/>
  <c r="C6" i="3"/>
  <c r="E6" i="3" s="1"/>
  <c r="C7" i="3"/>
  <c r="E7" i="3" s="1"/>
  <c r="E11" i="3" l="1"/>
  <c r="H8" i="1" s="1"/>
  <c r="C94" i="1" s="1"/>
  <c r="E13" i="3" l="1"/>
  <c r="D13" i="1" l="1"/>
  <c r="H6" i="1"/>
  <c r="H16" i="1" s="1"/>
  <c r="AD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2" i="1"/>
  <c r="C16" i="1" l="1"/>
  <c r="C19" i="1" s="1"/>
  <c r="C5" i="1"/>
  <c r="I23" i="1" l="1"/>
  <c r="C43" i="1"/>
  <c r="C45" i="1"/>
  <c r="C26" i="1"/>
  <c r="C21" i="1"/>
  <c r="C22" i="1"/>
  <c r="C23" i="1"/>
  <c r="C44" i="1"/>
  <c r="C46" i="1"/>
  <c r="C27" i="1"/>
  <c r="C28" i="1"/>
  <c r="C48" i="1"/>
  <c r="C29" i="1"/>
  <c r="C49" i="1"/>
  <c r="C30" i="1"/>
  <c r="C50" i="1"/>
  <c r="C31" i="1"/>
  <c r="C51" i="1"/>
  <c r="C32" i="1"/>
  <c r="C52" i="1"/>
  <c r="C33" i="1"/>
  <c r="C53" i="1"/>
  <c r="C34" i="1"/>
  <c r="C54" i="1"/>
  <c r="C35" i="1"/>
  <c r="C55" i="1"/>
  <c r="C36" i="1"/>
  <c r="C40" i="1"/>
  <c r="C41" i="1"/>
  <c r="C42" i="1"/>
  <c r="C24" i="1"/>
  <c r="C25" i="1"/>
  <c r="C47" i="1"/>
  <c r="C90" i="1"/>
  <c r="C93" i="1" s="1"/>
  <c r="C95" i="1" s="1"/>
  <c r="D95" i="1" s="1"/>
  <c r="C12" i="1"/>
  <c r="C15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CBA3B1D-1882-4483-AC12-585CF643AE9F}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<sst xmlns="http://schemas.openxmlformats.org/spreadsheetml/2006/main" count="165" uniqueCount="152">
  <si>
    <t>آبادان</t>
  </si>
  <si>
    <t>آباده</t>
  </si>
  <si>
    <t>آبعلی</t>
  </si>
  <si>
    <t>اراک</t>
  </si>
  <si>
    <t>اردبیل</t>
  </si>
  <si>
    <t>ارومیه</t>
  </si>
  <si>
    <t>آغاجاری</t>
  </si>
  <si>
    <t>اصفهان</t>
  </si>
  <si>
    <t>امیدیه</t>
  </si>
  <si>
    <t>اهواز</t>
  </si>
  <si>
    <t>ایرانشهر</t>
  </si>
  <si>
    <t>بابلسر</t>
  </si>
  <si>
    <t>بجنورد</t>
  </si>
  <si>
    <t>بم</t>
  </si>
  <si>
    <t>بندرانزلی</t>
  </si>
  <si>
    <t>بندرعباس</t>
  </si>
  <si>
    <t>بندر لنگه</t>
  </si>
  <si>
    <t>بوشهر</t>
  </si>
  <si>
    <t>بیرجند</t>
  </si>
  <si>
    <t>پارس آباد مغان</t>
  </si>
  <si>
    <t>تبریز</t>
  </si>
  <si>
    <t>تربیت حیدریه</t>
  </si>
  <si>
    <t>تهران</t>
  </si>
  <si>
    <t>جاسک</t>
  </si>
  <si>
    <t>جزیره سیری</t>
  </si>
  <si>
    <t>جزیره کیش</t>
  </si>
  <si>
    <t>چابهار</t>
  </si>
  <si>
    <t>خرم آباد</t>
  </si>
  <si>
    <t>خوی</t>
  </si>
  <si>
    <t>دزفول</t>
  </si>
  <si>
    <t>رامسر</t>
  </si>
  <si>
    <t>رشت</t>
  </si>
  <si>
    <t>زابل</t>
  </si>
  <si>
    <t>زاهدان</t>
  </si>
  <si>
    <t>زنجان</t>
  </si>
  <si>
    <t>سبزوار</t>
  </si>
  <si>
    <t>سرخس</t>
  </si>
  <si>
    <t>سقز</t>
  </si>
  <si>
    <t>سمنان</t>
  </si>
  <si>
    <t>سنندج</t>
  </si>
  <si>
    <t>شاهرود</t>
  </si>
  <si>
    <t>شهرکرد</t>
  </si>
  <si>
    <t>شیراز</t>
  </si>
  <si>
    <t>طبس</t>
  </si>
  <si>
    <t>فسا</t>
  </si>
  <si>
    <t>قاءم شهر</t>
  </si>
  <si>
    <t>قزوین</t>
  </si>
  <si>
    <t>قم</t>
  </si>
  <si>
    <t>کاشان</t>
  </si>
  <si>
    <t>کرمان</t>
  </si>
  <si>
    <t>کرمانشاه</t>
  </si>
  <si>
    <t>گرگان</t>
  </si>
  <si>
    <t>مراغه</t>
  </si>
  <si>
    <t>مشهد</t>
  </si>
  <si>
    <t>منجیل</t>
  </si>
  <si>
    <t>نوشهر</t>
  </si>
  <si>
    <t>همدان</t>
  </si>
  <si>
    <t>یزد</t>
  </si>
  <si>
    <t>انتخاب شهر</t>
  </si>
  <si>
    <t>سرعت مبنای باد</t>
  </si>
  <si>
    <t>فشار مبنای باد</t>
  </si>
  <si>
    <t>Column1</t>
  </si>
  <si>
    <t>V (km/h)</t>
  </si>
  <si>
    <r>
      <t>C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=</t>
    </r>
  </si>
  <si>
    <r>
      <t>C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=</t>
    </r>
  </si>
  <si>
    <t>نسبت طول به عرض بیش از 10</t>
  </si>
  <si>
    <t>دیوار روی سطح زمین</t>
  </si>
  <si>
    <r>
      <t>C</t>
    </r>
    <r>
      <rPr>
        <vertAlign val="subscript"/>
        <sz val="11"/>
        <color theme="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>=</t>
    </r>
  </si>
  <si>
    <r>
      <t>C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=</t>
    </r>
  </si>
  <si>
    <t>نواحی باز</t>
  </si>
  <si>
    <t>ضریب اثر تندباد</t>
  </si>
  <si>
    <t>H=</t>
  </si>
  <si>
    <t>ضریب اهمیت دیوار</t>
  </si>
  <si>
    <t xml:space="preserve">نیروی واحد سطح (نهایی) </t>
  </si>
  <si>
    <t>نیروی باد</t>
  </si>
  <si>
    <t>نیروی زلزله</t>
  </si>
  <si>
    <t>A</t>
  </si>
  <si>
    <t>S</t>
  </si>
  <si>
    <r>
      <t>W</t>
    </r>
    <r>
      <rPr>
        <vertAlign val="subscript"/>
        <sz val="11"/>
        <color theme="1"/>
        <rFont val="Calibri"/>
        <family val="2"/>
        <scheme val="minor"/>
      </rPr>
      <t>w</t>
    </r>
  </si>
  <si>
    <r>
      <t>I</t>
    </r>
    <r>
      <rPr>
        <vertAlign val="subscript"/>
        <sz val="11"/>
        <color theme="1"/>
        <rFont val="Calibri"/>
        <family val="2"/>
        <scheme val="minor"/>
      </rPr>
      <t>e</t>
    </r>
  </si>
  <si>
    <r>
      <t>kN/m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 </t>
    </r>
  </si>
  <si>
    <t>ضریب اهمیت</t>
  </si>
  <si>
    <t>نوع خاک</t>
  </si>
  <si>
    <t>IV</t>
  </si>
  <si>
    <t>ناحیه پر تراکم شهری</t>
  </si>
  <si>
    <t>بله</t>
  </si>
  <si>
    <t>خیر</t>
  </si>
  <si>
    <t>پهنه خطر نسبی زلزله</t>
  </si>
  <si>
    <t>.</t>
  </si>
  <si>
    <t>ارتفاع دیوار از سطح زمین m</t>
  </si>
  <si>
    <r>
      <t>I</t>
    </r>
    <r>
      <rPr>
        <vertAlign val="subscript"/>
        <sz val="11"/>
        <color theme="1"/>
        <rFont val="Calibri"/>
        <family val="2"/>
        <scheme val="minor"/>
      </rPr>
      <t>W</t>
    </r>
  </si>
  <si>
    <t>سنگ گرانیت</t>
  </si>
  <si>
    <t>سنگ دیوریت - گابرو</t>
  </si>
  <si>
    <t>سنگ تراورتن</t>
  </si>
  <si>
    <t>سنگ مرمر</t>
  </si>
  <si>
    <t>آجر نما</t>
  </si>
  <si>
    <t>ملات ماسه سیمان</t>
  </si>
  <si>
    <t>سیمان سفید</t>
  </si>
  <si>
    <t>بلوک سیمان</t>
  </si>
  <si>
    <t>آجرسوراخدار پخته رسی</t>
  </si>
  <si>
    <t>آجر توپر پخته رسی</t>
  </si>
  <si>
    <t>نوع مصالح</t>
  </si>
  <si>
    <t>وزن واحد حجم</t>
  </si>
  <si>
    <t>ضخامت</t>
  </si>
  <si>
    <t>وزن واحد سطح</t>
  </si>
  <si>
    <t>توضیحات</t>
  </si>
  <si>
    <t>کاشی سرامیکی دیواری</t>
  </si>
  <si>
    <t>ارتفاع دیوار محوطه</t>
  </si>
  <si>
    <t>بدون پوشش</t>
  </si>
  <si>
    <t xml:space="preserve">مجموع </t>
  </si>
  <si>
    <t>وزن واحد طول دیوار</t>
  </si>
  <si>
    <t>نمای خارجی</t>
  </si>
  <si>
    <t>نمای داخلی</t>
  </si>
  <si>
    <r>
      <t>kg/m</t>
    </r>
    <r>
      <rPr>
        <vertAlign val="superscript"/>
        <sz val="11"/>
        <color theme="1"/>
        <rFont val="Calibri"/>
        <family val="2"/>
        <scheme val="minor"/>
      </rPr>
      <t>2</t>
    </r>
  </si>
  <si>
    <t>محاسبه ی وزن واحد سطح دیوارهای محوطه دارای نما</t>
  </si>
  <si>
    <t>توضیحات:</t>
  </si>
  <si>
    <t>از وزن شناژ های قایم و افقی صرفنظر شده است.</t>
  </si>
  <si>
    <t>از وزن نرده، فلاشینگ و غیره صرفنظر شده است.</t>
  </si>
  <si>
    <t xml:space="preserve">نیروی واحد سطح دیوار (نهایی) </t>
  </si>
  <si>
    <t xml:space="preserve">نیروی واحد سطح دیوار (سرویس) </t>
  </si>
  <si>
    <t xml:space="preserve">نیروی واحد سطح دیوار (راهنمای طراحی) </t>
  </si>
  <si>
    <t>دیوار داری میل گرد بستر است</t>
  </si>
  <si>
    <r>
      <t xml:space="preserve">ضریب تبدیل </t>
    </r>
    <r>
      <rPr>
        <sz val="11"/>
        <color theme="1"/>
        <rFont val="Calibri"/>
        <family val="2"/>
      </rPr>
      <t>λ</t>
    </r>
  </si>
  <si>
    <r>
      <t>عمق شالوده h</t>
    </r>
    <r>
      <rPr>
        <vertAlign val="subscript"/>
        <sz val="11"/>
        <color theme="1"/>
        <rFont val="Calibri"/>
        <family val="2"/>
        <scheme val="minor"/>
      </rPr>
      <t>f</t>
    </r>
  </si>
  <si>
    <r>
      <t>عمق استقرار شالوده h</t>
    </r>
    <r>
      <rPr>
        <vertAlign val="subscript"/>
        <sz val="11"/>
        <color theme="1"/>
        <rFont val="Calibri"/>
        <family val="2"/>
        <scheme val="minor"/>
      </rPr>
      <t>s</t>
    </r>
  </si>
  <si>
    <t>محاسبه لنگر واژگونی</t>
  </si>
  <si>
    <t>لنگر محرک واژگونی</t>
  </si>
  <si>
    <r>
      <rPr>
        <i/>
        <sz val="11"/>
        <color theme="1"/>
        <rFont val="Calibri"/>
        <family val="2"/>
        <scheme val="minor"/>
      </rPr>
      <t>M</t>
    </r>
    <r>
      <rPr>
        <i/>
        <vertAlign val="subscript"/>
        <sz val="11"/>
        <color theme="1"/>
        <rFont val="Calibri"/>
        <family val="2"/>
        <scheme val="minor"/>
      </rPr>
      <t>oe</t>
    </r>
    <r>
      <rPr>
        <i/>
        <sz val="11"/>
        <color theme="1"/>
        <rFont val="Calibri"/>
        <family val="2"/>
        <scheme val="minor"/>
      </rPr>
      <t>=</t>
    </r>
  </si>
  <si>
    <r>
      <t>M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= </t>
    </r>
  </si>
  <si>
    <t>ضریب فشار مقاوم خاک (راهنمای طراحی)</t>
  </si>
  <si>
    <t>ضریب فشار محرک خاک (راهنمای طراحی)</t>
  </si>
  <si>
    <t>عرض شالوده</t>
  </si>
  <si>
    <t>لنگر مقاوم</t>
  </si>
  <si>
    <r>
      <t>k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=</t>
    </r>
  </si>
  <si>
    <r>
      <t>k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=</t>
    </r>
  </si>
  <si>
    <r>
      <t>P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=</t>
    </r>
  </si>
  <si>
    <t>ظرفیت دیوار بیشتر از ظرفیت مورد نیاز است؟</t>
  </si>
  <si>
    <t>دیوار در لبه فونداسیون بنا می شود؟</t>
  </si>
  <si>
    <t>D.C.R.</t>
  </si>
  <si>
    <t>20 درصد دیوار از ملات و 80 درصد از آجر یا بلوک فرض شده است.</t>
  </si>
  <si>
    <t>بدنه دیوار و ملات</t>
  </si>
  <si>
    <t>نیروی طراحی واحد سطح دیوار</t>
  </si>
  <si>
    <r>
      <t>kN/m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 </t>
    </r>
  </si>
  <si>
    <t>دیوارها فاقد بازشو فرض شده اند.</t>
  </si>
  <si>
    <r>
      <t>F</t>
    </r>
    <r>
      <rPr>
        <i/>
        <vertAlign val="subscript"/>
        <sz val="11"/>
        <color theme="2" tint="-0.499984740745262"/>
        <rFont val="Calibri"/>
        <family val="2"/>
        <scheme val="minor"/>
      </rPr>
      <t>n</t>
    </r>
    <r>
      <rPr>
        <i/>
        <sz val="11"/>
        <color theme="2" tint="-0.499984740745262"/>
        <rFont val="Calibri"/>
        <family val="2"/>
        <scheme val="minor"/>
      </rPr>
      <t>=C</t>
    </r>
    <r>
      <rPr>
        <i/>
        <vertAlign val="subscript"/>
        <sz val="11"/>
        <color theme="2" tint="-0.499984740745262"/>
        <rFont val="Calibri"/>
        <family val="2"/>
        <scheme val="minor"/>
      </rPr>
      <t>f</t>
    </r>
    <r>
      <rPr>
        <i/>
        <sz val="11"/>
        <color theme="2" tint="-0.499984740745262"/>
        <rFont val="Calibri"/>
        <family val="2"/>
        <scheme val="minor"/>
      </rPr>
      <t>C</t>
    </r>
    <r>
      <rPr>
        <i/>
        <vertAlign val="subscript"/>
        <sz val="11"/>
        <color theme="2" tint="-0.499984740745262"/>
        <rFont val="Calibri"/>
        <family val="2"/>
        <scheme val="minor"/>
      </rPr>
      <t>n</t>
    </r>
    <r>
      <rPr>
        <i/>
        <sz val="11"/>
        <color theme="2" tint="-0.499984740745262"/>
        <rFont val="Calibri"/>
        <family val="2"/>
        <scheme val="minor"/>
      </rPr>
      <t>qC</t>
    </r>
    <r>
      <rPr>
        <i/>
        <vertAlign val="subscript"/>
        <sz val="11"/>
        <color theme="2" tint="-0.499984740745262"/>
        <rFont val="Calibri"/>
        <family val="2"/>
        <scheme val="minor"/>
      </rPr>
      <t>g</t>
    </r>
    <r>
      <rPr>
        <i/>
        <sz val="11"/>
        <color theme="2" tint="-0.499984740745262"/>
        <rFont val="Calibri"/>
        <family val="2"/>
        <scheme val="minor"/>
      </rPr>
      <t>C</t>
    </r>
    <r>
      <rPr>
        <i/>
        <vertAlign val="subscript"/>
        <sz val="11"/>
        <color theme="2" tint="-0.499984740745262"/>
        <rFont val="Calibri"/>
        <family val="2"/>
        <scheme val="minor"/>
      </rPr>
      <t>e</t>
    </r>
    <r>
      <rPr>
        <i/>
        <sz val="11"/>
        <color theme="2" tint="-0.499984740745262"/>
        <rFont val="Calibri"/>
        <family val="2"/>
        <scheme val="minor"/>
      </rPr>
      <t>HI</t>
    </r>
    <r>
      <rPr>
        <i/>
        <vertAlign val="subscript"/>
        <sz val="11"/>
        <color theme="2" tint="-0.499984740745262"/>
        <rFont val="Calibri"/>
        <family val="2"/>
        <scheme val="minor"/>
      </rPr>
      <t>w</t>
    </r>
  </si>
  <si>
    <r>
      <t>q (kN/m</t>
    </r>
    <r>
      <rPr>
        <vertAlign val="superscript"/>
        <sz val="11"/>
        <color theme="2" tint="-0.499984740745262"/>
        <rFont val="Calibri"/>
        <family val="2"/>
        <scheme val="minor"/>
      </rPr>
      <t>2</t>
    </r>
    <r>
      <rPr>
        <sz val="11"/>
        <color theme="2" tint="-0.499984740745262"/>
        <rFont val="Calibri"/>
        <family val="2"/>
        <scheme val="minor"/>
      </rPr>
      <t>) = 0.000473V</t>
    </r>
    <r>
      <rPr>
        <vertAlign val="superscript"/>
        <sz val="11"/>
        <color theme="2" tint="-0.499984740745262"/>
        <rFont val="Calibri"/>
        <family val="2"/>
        <scheme val="minor"/>
      </rPr>
      <t>2</t>
    </r>
  </si>
  <si>
    <r>
      <t>kN/m</t>
    </r>
    <r>
      <rPr>
        <vertAlign val="superscript"/>
        <sz val="11"/>
        <color theme="2" tint="-0.499984740745262"/>
        <rFont val="Calibri"/>
        <family val="2"/>
        <scheme val="minor"/>
      </rPr>
      <t>2</t>
    </r>
    <r>
      <rPr>
        <sz val="11"/>
        <color theme="2" tint="-0.499984740745262"/>
        <rFont val="Calibri"/>
        <family val="2"/>
        <scheme val="minor"/>
      </rPr>
      <t xml:space="preserve">  </t>
    </r>
  </si>
  <si>
    <r>
      <t xml:space="preserve"> kN/m</t>
    </r>
    <r>
      <rPr>
        <vertAlign val="superscript"/>
        <sz val="11"/>
        <color theme="2" tint="-0.499984740745262"/>
        <rFont val="Calibri"/>
        <family val="2"/>
        <scheme val="minor"/>
      </rPr>
      <t>2</t>
    </r>
    <r>
      <rPr>
        <sz val="11"/>
        <color theme="2" tint="-0.499984740745262"/>
        <rFont val="Calibri"/>
        <family val="2"/>
        <scheme val="minor"/>
      </rPr>
      <t xml:space="preserve">  وزن واحد سطح دیوار</t>
    </r>
  </si>
  <si>
    <t>تهیه و تنظیم : حسین معز</t>
  </si>
  <si>
    <t>http://t.me/hosseinmoez</t>
  </si>
  <si>
    <t>http://instagram.com/dr._h._moez</t>
  </si>
  <si>
    <t>تعیین فاصله کلاف قایم و نحوه تسلیح دیوار و تعیین ابعاد فونداسیون بر اساس راهنمای طراحی و اجرای دیوارهای بنایی محوطه 1403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</si>
</sst>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vertAlign val="superscript"/>
      <sz val="11"/>
      <color theme="2" tint="-0.499984740745262"/>
      <name val="Calibri"/>
      <family val="2"/>
      <scheme val="minor"/>
    </font>
    <font>
      <i/>
      <sz val="11"/>
      <color theme="2" tint="-0.499984740745262"/>
      <name val="Calibri"/>
      <family val="2"/>
      <scheme val="minor"/>
    </font>
    <font>
      <i/>
      <vertAlign val="subscript"/>
      <sz val="11"/>
      <color theme="2" tint="-0.499984740745262"/>
      <name val="Calibri"/>
      <family val="2"/>
      <scheme val="minor"/>
    </font>
    <font>
      <sz val="10"/>
      <color theme="2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6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/>
    <xf numFmtId="0" fontId="0" fillId="0" borderId="2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2" fillId="2" borderId="0" xfId="1" applyBorder="1" applyAlignment="1">
      <alignment horizontal="center"/>
    </xf>
    <xf numFmtId="0" fontId="0" fillId="0" borderId="6" xfId="0" applyBorder="1" applyAlignment="1">
      <alignment horizontal="center"/>
    </xf>
    <xf numFmtId="2" fontId="2" fillId="2" borderId="0" xfId="1" applyNumberFormat="1" applyBorder="1" applyAlignment="1">
      <alignment horizontal="center"/>
    </xf>
    <xf numFmtId="2" fontId="1" fillId="5" borderId="0" xfId="4" applyNumberFormat="1" applyBorder="1" applyAlignment="1">
      <alignment horizontal="center"/>
    </xf>
    <xf numFmtId="2" fontId="4" fillId="4" borderId="0" xfId="3" applyNumberForma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1" fillId="0" borderId="11" xfId="0" applyFont="1" applyBorder="1" applyAlignment="1">
      <alignment horizontal="center" vertical="center"/>
    </xf>
    <xf numFmtId="0" fontId="0" fillId="0" borderId="12" xfId="0" applyBorder="1"/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6" borderId="12" xfId="0" applyFill="1" applyBorder="1"/>
    <xf numFmtId="0" fontId="0" fillId="6" borderId="1" xfId="0" applyFill="1" applyBorder="1" applyAlignment="1">
      <alignment horizontal="center"/>
    </xf>
    <xf numFmtId="0" fontId="3" fillId="3" borderId="1" xfId="2" applyBorder="1" applyAlignment="1">
      <alignment horizontal="center" vertical="center"/>
    </xf>
    <xf numFmtId="0" fontId="3" fillId="3" borderId="14" xfId="2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readingOrder="2"/>
    </xf>
    <xf numFmtId="2" fontId="0" fillId="0" borderId="0" xfId="0" applyNumberFormat="1" applyProtection="1">
      <protection locked="0" hidden="1"/>
    </xf>
    <xf numFmtId="0" fontId="0" fillId="0" borderId="0" xfId="0" applyProtection="1">
      <protection hidden="1"/>
    </xf>
    <xf numFmtId="2" fontId="0" fillId="0" borderId="1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0" fillId="0" borderId="5" xfId="0" applyBorder="1"/>
    <xf numFmtId="0" fontId="3" fillId="3" borderId="7" xfId="2" applyBorder="1" applyAlignment="1">
      <alignment horizontal="center"/>
    </xf>
    <xf numFmtId="0" fontId="3" fillId="3" borderId="9" xfId="2" applyBorder="1" applyAlignment="1">
      <alignment horizontal="center"/>
    </xf>
    <xf numFmtId="2" fontId="3" fillId="3" borderId="8" xfId="2" applyNumberFormat="1" applyBorder="1" applyAlignment="1">
      <alignment horizontal="center"/>
    </xf>
    <xf numFmtId="0" fontId="14" fillId="0" borderId="5" xfId="0" applyFont="1" applyBorder="1"/>
    <xf numFmtId="0" fontId="14" fillId="0" borderId="5" xfId="0" applyFont="1" applyBorder="1" applyAlignment="1">
      <alignment horizontal="center"/>
    </xf>
    <xf numFmtId="0" fontId="15" fillId="0" borderId="15" xfId="0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16" fillId="0" borderId="3" xfId="0" applyFont="1" applyBorder="1"/>
    <xf numFmtId="2" fontId="2" fillId="2" borderId="0" xfId="1" applyNumberFormat="1" applyAlignment="1">
      <alignment horizontal="center"/>
    </xf>
    <xf numFmtId="2" fontId="0" fillId="0" borderId="0" xfId="0" applyNumberFormat="1" applyProtection="1">
      <protection hidden="1"/>
    </xf>
    <xf numFmtId="0" fontId="17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3" fillId="0" borderId="6" xfId="0" applyFont="1" applyBorder="1"/>
    <xf numFmtId="0" fontId="21" fillId="0" borderId="6" xfId="0" applyFont="1" applyBorder="1" applyAlignment="1">
      <alignment horizontal="center"/>
    </xf>
    <xf numFmtId="0" fontId="1" fillId="7" borderId="2" xfId="5" applyBorder="1"/>
    <xf numFmtId="0" fontId="1" fillId="7" borderId="3" xfId="5" applyBorder="1"/>
    <xf numFmtId="0" fontId="0" fillId="7" borderId="4" xfId="5" applyFont="1" applyBorder="1"/>
    <xf numFmtId="0" fontId="23" fillId="7" borderId="7" xfId="6" applyFont="1" applyFill="1" applyBorder="1"/>
    <xf numFmtId="0" fontId="1" fillId="7" borderId="8" xfId="5" applyBorder="1"/>
    <xf numFmtId="0" fontId="23" fillId="7" borderId="8" xfId="6" applyFont="1" applyFill="1" applyBorder="1"/>
    <xf numFmtId="0" fontId="1" fillId="7" borderId="9" xfId="5" applyBorder="1"/>
    <xf numFmtId="0" fontId="15" fillId="7" borderId="3" xfId="5" applyFont="1" applyBorder="1"/>
    <xf numFmtId="0" fontId="0" fillId="6" borderId="13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4" fillId="0" borderId="0" xfId="0" applyFont="1"/>
    <xf numFmtId="0" fontId="4" fillId="0" borderId="0" xfId="0" applyFont="1"/>
    <xf numFmtId="2" fontId="4" fillId="0" borderId="0" xfId="0" applyNumberFormat="1" applyFont="1"/>
    <xf numFmtId="2" fontId="4" fillId="4" borderId="16" xfId="3" applyNumberFormat="1" applyBorder="1" applyAlignment="1">
      <alignment horizontal="center" vertical="center"/>
    </xf>
    <xf numFmtId="0" fontId="25" fillId="0" borderId="0" xfId="0" applyFont="1" applyAlignment="1">
      <alignment horizontal="center" vertical="center" readingOrder="2"/>
    </xf>
  </cellXfs>
  <cellStyles count="7">
    <cellStyle name="20% - Accent4" xfId="5" builtinId="42"/>
    <cellStyle name="40% - Accent1" xfId="4" builtinId="31"/>
    <cellStyle name="Accent1" xfId="3" builtinId="29"/>
    <cellStyle name="Bad" xfId="2" builtinId="27"/>
    <cellStyle name="Good" xfId="1" builtinId="26"/>
    <cellStyle name="Hyperlink" xfId="6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664260717410319E-2"/>
          <c:y val="6.9861111111111124E-2"/>
          <c:w val="0.88389129483814521"/>
          <c:h val="0.7773611111111110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'دیوار محوطه'!$C$40:$C$55</c:f>
              <c:numCache>
                <c:formatCode>0.00</c:formatCode>
                <c:ptCount val="16"/>
                <c:pt idx="0">
                  <c:v>1.30185</c:v>
                </c:pt>
                <c:pt idx="1">
                  <c:v>1.30185</c:v>
                </c:pt>
                <c:pt idx="2">
                  <c:v>1.30185</c:v>
                </c:pt>
                <c:pt idx="3">
                  <c:v>1.30185</c:v>
                </c:pt>
                <c:pt idx="4">
                  <c:v>1.30185</c:v>
                </c:pt>
                <c:pt idx="5">
                  <c:v>1.30185</c:v>
                </c:pt>
                <c:pt idx="6">
                  <c:v>1.30185</c:v>
                </c:pt>
                <c:pt idx="7">
                  <c:v>1.30185</c:v>
                </c:pt>
                <c:pt idx="8">
                  <c:v>1.30185</c:v>
                </c:pt>
                <c:pt idx="9">
                  <c:v>1.30185</c:v>
                </c:pt>
                <c:pt idx="10">
                  <c:v>1.30185</c:v>
                </c:pt>
                <c:pt idx="11">
                  <c:v>1.30185</c:v>
                </c:pt>
                <c:pt idx="12">
                  <c:v>1.30185</c:v>
                </c:pt>
                <c:pt idx="13">
                  <c:v>1.30185</c:v>
                </c:pt>
                <c:pt idx="14">
                  <c:v>1.30185</c:v>
                </c:pt>
                <c:pt idx="15">
                  <c:v>1.30185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20-446C-973A-D5B7E04F0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8541023"/>
        <c:axId val="378537663"/>
      </c:lineChart>
      <c:catAx>
        <c:axId val="37854102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378537663"/>
        <c:crosses val="max"/>
        <c:auto val="1"/>
        <c:lblAlgn val="ctr"/>
        <c:lblOffset val="100"/>
        <c:noMultiLvlLbl val="0"/>
      </c:catAx>
      <c:valAx>
        <c:axId val="378537663"/>
        <c:scaling>
          <c:orientation val="minMax"/>
          <c:max val="6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3785410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664260717410319E-2"/>
          <c:y val="6.9861111111111124E-2"/>
          <c:w val="0.88389129483814521"/>
          <c:h val="0.77736111111111106"/>
        </c:manualLayout>
      </c:layout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'دیوار محوطه'!$C$22:$C$36</c:f>
              <c:numCache>
                <c:formatCode>0.00</c:formatCode>
                <c:ptCount val="15"/>
                <c:pt idx="0">
                  <c:v>2.6036999999999999</c:v>
                </c:pt>
                <c:pt idx="1">
                  <c:v>2.6036999999999999</c:v>
                </c:pt>
                <c:pt idx="2">
                  <c:v>2.6036999999999999</c:v>
                </c:pt>
                <c:pt idx="3">
                  <c:v>2.6036999999999999</c:v>
                </c:pt>
                <c:pt idx="4">
                  <c:v>2.6036999999999999</c:v>
                </c:pt>
                <c:pt idx="5">
                  <c:v>2.6036999999999999</c:v>
                </c:pt>
                <c:pt idx="6">
                  <c:v>2.6036999999999999</c:v>
                </c:pt>
                <c:pt idx="7">
                  <c:v>2.6036999999999999</c:v>
                </c:pt>
                <c:pt idx="8">
                  <c:v>2.6036999999999999</c:v>
                </c:pt>
                <c:pt idx="9">
                  <c:v>2.6036999999999999</c:v>
                </c:pt>
                <c:pt idx="10">
                  <c:v>2.6036999999999999</c:v>
                </c:pt>
                <c:pt idx="11">
                  <c:v>2.6036999999999999</c:v>
                </c:pt>
                <c:pt idx="12">
                  <c:v>2.6036999999999999</c:v>
                </c:pt>
                <c:pt idx="13">
                  <c:v>2.6036999999999999</c:v>
                </c:pt>
                <c:pt idx="14">
                  <c:v>2.6036999999999999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C-40E2-9837-A2E8BC3D8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8541023"/>
        <c:axId val="378537663"/>
      </c:lineChart>
      <c:catAx>
        <c:axId val="378541023"/>
        <c:scaling>
          <c:orientation val="minMax"/>
        </c:scaling>
        <c:delete val="1"/>
        <c:axPos val="t"/>
        <c:majorTickMark val="none"/>
        <c:minorTickMark val="none"/>
        <c:tickLblPos val="nextTo"/>
        <c:crossAx val="378537663"/>
        <c:crosses val="max"/>
        <c:auto val="1"/>
        <c:lblAlgn val="ctr"/>
        <c:lblOffset val="100"/>
        <c:noMultiLvlLbl val="0"/>
      </c:catAx>
      <c:valAx>
        <c:axId val="378537663"/>
        <c:scaling>
          <c:orientation val="minMax"/>
          <c:max val="6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3785410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664260717410319E-2"/>
          <c:y val="6.9861111111111124E-2"/>
          <c:w val="0.88389129483814521"/>
          <c:h val="0.7773611111111110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'دیوار محوطه'!$C$40:$C$55</c:f>
              <c:numCache>
                <c:formatCode>0.00</c:formatCode>
                <c:ptCount val="16"/>
                <c:pt idx="0">
                  <c:v>1.30185</c:v>
                </c:pt>
                <c:pt idx="1">
                  <c:v>1.30185</c:v>
                </c:pt>
                <c:pt idx="2">
                  <c:v>1.30185</c:v>
                </c:pt>
                <c:pt idx="3">
                  <c:v>1.30185</c:v>
                </c:pt>
                <c:pt idx="4">
                  <c:v>1.30185</c:v>
                </c:pt>
                <c:pt idx="5">
                  <c:v>1.30185</c:v>
                </c:pt>
                <c:pt idx="6">
                  <c:v>1.30185</c:v>
                </c:pt>
                <c:pt idx="7">
                  <c:v>1.30185</c:v>
                </c:pt>
                <c:pt idx="8">
                  <c:v>1.30185</c:v>
                </c:pt>
                <c:pt idx="9">
                  <c:v>1.30185</c:v>
                </c:pt>
                <c:pt idx="10">
                  <c:v>1.30185</c:v>
                </c:pt>
                <c:pt idx="11">
                  <c:v>1.30185</c:v>
                </c:pt>
                <c:pt idx="12">
                  <c:v>1.30185</c:v>
                </c:pt>
                <c:pt idx="13">
                  <c:v>1.30185</c:v>
                </c:pt>
                <c:pt idx="14">
                  <c:v>1.30185</c:v>
                </c:pt>
                <c:pt idx="15">
                  <c:v>1.30185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B-46F6-8229-A478A94B1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8541023"/>
        <c:axId val="378537663"/>
      </c:lineChart>
      <c:catAx>
        <c:axId val="37854102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378537663"/>
        <c:crosses val="max"/>
        <c:auto val="1"/>
        <c:lblAlgn val="ctr"/>
        <c:lblOffset val="100"/>
        <c:noMultiLvlLbl val="0"/>
      </c:catAx>
      <c:valAx>
        <c:axId val="378537663"/>
        <c:scaling>
          <c:orientation val="minMax"/>
          <c:max val="6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3785410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microsoft.com/office/2007/relationships/hdphoto" Target="../media/hdphoto1.wdp"/><Relationship Id="rId18" Type="http://schemas.openxmlformats.org/officeDocument/2006/relationships/image" Target="../media/image10.png"/><Relationship Id="rId3" Type="http://schemas.openxmlformats.org/officeDocument/2006/relationships/image" Target="../media/image3.png"/><Relationship Id="rId12" Type="http://schemas.openxmlformats.org/officeDocument/2006/relationships/image" Target="../media/image6.png"/><Relationship Id="rId17" Type="http://schemas.openxmlformats.org/officeDocument/2006/relationships/image" Target="../media/image9.png"/><Relationship Id="rId2" Type="http://schemas.openxmlformats.org/officeDocument/2006/relationships/image" Target="../media/image2.png"/><Relationship Id="rId16" Type="http://schemas.openxmlformats.org/officeDocument/2006/relationships/image" Target="../media/image8.png"/><Relationship Id="rId1" Type="http://schemas.openxmlformats.org/officeDocument/2006/relationships/image" Target="../media/image1.png"/><Relationship Id="rId11" Type="http://schemas.openxmlformats.org/officeDocument/2006/relationships/chart" Target="../charts/chart2.xml"/><Relationship Id="rId15" Type="http://schemas.openxmlformats.org/officeDocument/2006/relationships/image" Target="../media/image7.png"/><Relationship Id="rId10" Type="http://schemas.openxmlformats.org/officeDocument/2006/relationships/image" Target="../media/image4.png"/><Relationship Id="rId4" Type="http://schemas.openxmlformats.org/officeDocument/2006/relationships/customXml" Target="../ink/ink1.xml"/><Relationship Id="rId9" Type="http://schemas.openxmlformats.org/officeDocument/2006/relationships/chart" Target="../charts/chart1.xml"/><Relationship Id="rId1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173983</xdr:colOff>
      <xdr:row>0</xdr:row>
      <xdr:rowOff>771526</xdr:rowOff>
    </xdr:from>
    <xdr:to>
      <xdr:col>18</xdr:col>
      <xdr:colOff>546582</xdr:colOff>
      <xdr:row>10</xdr:row>
      <xdr:rowOff>205433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411AAC0-0616-755B-93F3-D8A1DB4F2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5400000">
          <a:off x="11635179" y="-1021795"/>
          <a:ext cx="2272357" cy="5858999"/>
        </a:xfrm>
        <a:prstGeom prst="rect">
          <a:avLst/>
        </a:prstGeom>
      </xdr:spPr>
    </xdr:pic>
    <xdr:clientData/>
  </xdr:twoCellAnchor>
  <xdr:twoCellAnchor editAs="oneCell">
    <xdr:from>
      <xdr:col>19</xdr:col>
      <xdr:colOff>294409</xdr:colOff>
      <xdr:row>1</xdr:row>
      <xdr:rowOff>212891</xdr:rowOff>
    </xdr:from>
    <xdr:to>
      <xdr:col>25</xdr:col>
      <xdr:colOff>76540</xdr:colOff>
      <xdr:row>13</xdr:row>
      <xdr:rowOff>69165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C650496-7AE7-DF40-85BA-D513EBF72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6002000" y="1044164"/>
          <a:ext cx="3418949" cy="2505956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295274</xdr:colOff>
      <xdr:row>81</xdr:row>
      <xdr:rowOff>200659</xdr:rowOff>
    </xdr:from>
    <xdr:to>
      <xdr:col>12</xdr:col>
      <xdr:colOff>130627</xdr:colOff>
      <xdr:row>94</xdr:row>
      <xdr:rowOff>76199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501249B-9159-13C6-B547-B4F4C97BD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791199" y="8868409"/>
          <a:ext cx="5836103" cy="2723515"/>
        </a:xfrm>
        <a:prstGeom prst="rect">
          <a:avLst/>
        </a:prstGeom>
      </xdr:spPr>
    </xdr:pic>
    <xdr:clientData/>
  </xdr:twoCellAnchor>
  <xdr:twoCellAnchor editAs="oneCell">
    <xdr:from>
      <xdr:col>1</xdr:col>
      <xdr:colOff>695070</xdr:colOff>
      <xdr:row>15</xdr:row>
      <xdr:rowOff>38250</xdr:rowOff>
    </xdr:from>
    <xdr:to>
      <xdr:col>1</xdr:col>
      <xdr:colOff>695430</xdr:colOff>
      <xdr:row>15</xdr:row>
      <xdr:rowOff>38610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CE3E0297-A7D4-6E2E-3C2A-DF057957BD71}"/>
                </a:ext>
              </a:extLst>
            </xdr14:cNvPr>
            <xdr14:cNvContentPartPr/>
          </xdr14:nvContentPartPr>
          <xdr14:nvPr macro=""/>
          <xdr14:xfrm>
            <a:off x="866520" y="3295800"/>
            <a:ext cx="360" cy="360"/>
          </xdr14:xfrm>
        </xdr:contentPart>
      </mc:Choice>
      <mc:Fallback xmlns="">
        <xdr:pic>
          <xdr:nvPicPr>
            <xdr:cNvPr id="10" name="Ink 9">
              <a:extLst>
                <a:ext uri="{FF2B5EF4-FFF2-40B4-BE49-F238E27FC236}">
                  <a16:creationId xmlns:a16="http://schemas.microsoft.com/office/drawing/2014/main" id="{CE3E0297-A7D4-6E2E-3C2A-DF057957BD71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860400" y="328968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3</xdr:col>
      <xdr:colOff>1242732</xdr:colOff>
      <xdr:row>19</xdr:row>
      <xdr:rowOff>146237</xdr:rowOff>
    </xdr:from>
    <xdr:to>
      <xdr:col>6</xdr:col>
      <xdr:colOff>847164</xdr:colOff>
      <xdr:row>21</xdr:row>
      <xdr:rowOff>155762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A99D1F5E-615B-1A9D-9874-BB7A31F0B342}"/>
            </a:ext>
          </a:extLst>
        </xdr:cNvPr>
        <xdr:cNvSpPr txBox="1"/>
      </xdr:nvSpPr>
      <xdr:spPr>
        <a:xfrm>
          <a:off x="4385982" y="5242112"/>
          <a:ext cx="1957107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a-IR" sz="1200" b="1" kern="1200">
              <a:cs typeface="B Titr" panose="00000700000000000000" pitchFamily="2" charset="-78"/>
            </a:rPr>
            <a:t>بلوک سیمانی </a:t>
          </a:r>
          <a:r>
            <a:rPr lang="fa-IR" sz="1400" b="1" kern="1200">
              <a:cs typeface="B Titr" panose="00000700000000000000" pitchFamily="2" charset="-78"/>
            </a:rPr>
            <a:t>تو</a:t>
          </a:r>
          <a:r>
            <a:rPr lang="fa-IR" sz="1200" b="1" kern="1200">
              <a:cs typeface="B Titr" panose="00000700000000000000" pitchFamily="2" charset="-78"/>
            </a:rPr>
            <a:t> خالی 15 سانتی</a:t>
          </a:r>
          <a:endParaRPr lang="en-US" sz="1200" b="1" kern="1200">
            <a:cs typeface="B Titr" panose="00000700000000000000" pitchFamily="2" charset="-78"/>
          </a:endParaRPr>
        </a:p>
      </xdr:txBody>
    </xdr:sp>
    <xdr:clientData/>
  </xdr:twoCellAnchor>
  <xdr:twoCellAnchor>
    <xdr:from>
      <xdr:col>0</xdr:col>
      <xdr:colOff>152880</xdr:colOff>
      <xdr:row>38</xdr:row>
      <xdr:rowOff>4002</xdr:rowOff>
    </xdr:from>
    <xdr:to>
      <xdr:col>6</xdr:col>
      <xdr:colOff>789214</xdr:colOff>
      <xdr:row>54</xdr:row>
      <xdr:rowOff>95111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C59F8CD-E7DD-4F6F-8852-503AB504FE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</xdr:col>
      <xdr:colOff>280425</xdr:colOff>
      <xdr:row>39</xdr:row>
      <xdr:rowOff>160173</xdr:rowOff>
    </xdr:from>
    <xdr:to>
      <xdr:col>6</xdr:col>
      <xdr:colOff>557892</xdr:colOff>
      <xdr:row>54</xdr:row>
      <xdr:rowOff>6573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9DDD3DE-D6EA-2902-7443-DE215D413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57318" y="9100066"/>
          <a:ext cx="5597860" cy="270390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22</xdr:row>
      <xdr:rowOff>27215</xdr:rowOff>
    </xdr:from>
    <xdr:to>
      <xdr:col>6</xdr:col>
      <xdr:colOff>775608</xdr:colOff>
      <xdr:row>36</xdr:row>
      <xdr:rowOff>23075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4FCB001-2783-4FA0-B04E-B755EDAF78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1</xdr:col>
      <xdr:colOff>421822</xdr:colOff>
      <xdr:row>21</xdr:row>
      <xdr:rowOff>59085</xdr:rowOff>
    </xdr:from>
    <xdr:to>
      <xdr:col>6</xdr:col>
      <xdr:colOff>514220</xdr:colOff>
      <xdr:row>35</xdr:row>
      <xdr:rowOff>121589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82C38EB-8C1C-4D8E-8E13-B6614CE9A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98715" y="5569978"/>
          <a:ext cx="5412791" cy="2729504"/>
        </a:xfrm>
        <a:prstGeom prst="rect">
          <a:avLst/>
        </a:prstGeom>
      </xdr:spPr>
    </xdr:pic>
    <xdr:clientData/>
  </xdr:twoCellAnchor>
  <xdr:twoCellAnchor>
    <xdr:from>
      <xdr:col>0</xdr:col>
      <xdr:colOff>149679</xdr:colOff>
      <xdr:row>60</xdr:row>
      <xdr:rowOff>47625</xdr:rowOff>
    </xdr:from>
    <xdr:to>
      <xdr:col>6</xdr:col>
      <xdr:colOff>781049</xdr:colOff>
      <xdr:row>72</xdr:row>
      <xdr:rowOff>104717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958B70B7-611A-4306-9B36-E7A87B0DA9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</xdr:col>
      <xdr:colOff>402063</xdr:colOff>
      <xdr:row>57</xdr:row>
      <xdr:rowOff>165421</xdr:rowOff>
    </xdr:from>
    <xdr:to>
      <xdr:col>6</xdr:col>
      <xdr:colOff>533400</xdr:colOff>
      <xdr:row>72</xdr:row>
      <xdr:rowOff>97935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C149D8C7-32F6-45DB-BFCE-84534561D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73513" y="12500296"/>
          <a:ext cx="5455812" cy="279001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12</xdr:col>
      <xdr:colOff>91795</xdr:colOff>
      <xdr:row>35</xdr:row>
      <xdr:rowOff>155863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5A3B3460-926E-3B3D-8A1E-AE646F81F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961909" y="5489864"/>
          <a:ext cx="4594522" cy="2822863"/>
        </a:xfrm>
        <a:prstGeom prst="rect">
          <a:avLst/>
        </a:prstGeom>
      </xdr:spPr>
    </xdr:pic>
    <xdr:clientData/>
  </xdr:twoCellAnchor>
  <xdr:twoCellAnchor editAs="oneCell">
    <xdr:from>
      <xdr:col>7</xdr:col>
      <xdr:colOff>69273</xdr:colOff>
      <xdr:row>37</xdr:row>
      <xdr:rowOff>84855</xdr:rowOff>
    </xdr:from>
    <xdr:to>
      <xdr:col>12</xdr:col>
      <xdr:colOff>108030</xdr:colOff>
      <xdr:row>52</xdr:row>
      <xdr:rowOff>120937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B292D66C-ADB9-BF1A-EC27-8DAFAC8F0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031182" y="8622719"/>
          <a:ext cx="4541484" cy="2893582"/>
        </a:xfrm>
        <a:prstGeom prst="rect">
          <a:avLst/>
        </a:prstGeom>
      </xdr:spPr>
    </xdr:pic>
    <xdr:clientData/>
  </xdr:twoCellAnchor>
  <xdr:twoCellAnchor editAs="oneCell">
    <xdr:from>
      <xdr:col>7</xdr:col>
      <xdr:colOff>17318</xdr:colOff>
      <xdr:row>55</xdr:row>
      <xdr:rowOff>124692</xdr:rowOff>
    </xdr:from>
    <xdr:to>
      <xdr:col>12</xdr:col>
      <xdr:colOff>156260</xdr:colOff>
      <xdr:row>71</xdr:row>
      <xdr:rowOff>99925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21FB08B-94D7-106A-52CB-5C87C761A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979227" y="12091556"/>
          <a:ext cx="4641669" cy="3023233"/>
        </a:xfrm>
        <a:prstGeom prst="rect">
          <a:avLst/>
        </a:prstGeom>
      </xdr:spPr>
    </xdr:pic>
    <xdr:clientData/>
  </xdr:twoCellAnchor>
  <xdr:twoCellAnchor>
    <xdr:from>
      <xdr:col>3</xdr:col>
      <xdr:colOff>1265465</xdr:colOff>
      <xdr:row>36</xdr:row>
      <xdr:rowOff>27214</xdr:rowOff>
    </xdr:from>
    <xdr:to>
      <xdr:col>6</xdr:col>
      <xdr:colOff>869897</xdr:colOff>
      <xdr:row>38</xdr:row>
      <xdr:rowOff>36739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8289F243-E99B-4791-A830-8540C2C7EB3A}"/>
            </a:ext>
          </a:extLst>
        </xdr:cNvPr>
        <xdr:cNvSpPr txBox="1"/>
      </xdr:nvSpPr>
      <xdr:spPr>
        <a:xfrm>
          <a:off x="4408715" y="8395607"/>
          <a:ext cx="1958468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a-IR" sz="1200" b="1" kern="1200">
              <a:cs typeface="B Titr" panose="00000700000000000000" pitchFamily="2" charset="-78"/>
            </a:rPr>
            <a:t>بلوک سیمانی </a:t>
          </a:r>
          <a:r>
            <a:rPr lang="fa-IR" sz="1400" b="1" kern="1200">
              <a:cs typeface="B Titr" panose="00000700000000000000" pitchFamily="2" charset="-78"/>
            </a:rPr>
            <a:t>تو</a:t>
          </a:r>
          <a:r>
            <a:rPr lang="fa-IR" sz="1200" b="1" kern="1200">
              <a:cs typeface="B Titr" panose="00000700000000000000" pitchFamily="2" charset="-78"/>
            </a:rPr>
            <a:t> خالی 20 سانتی</a:t>
          </a:r>
          <a:endParaRPr lang="en-US" sz="1200" b="1" kern="1200">
            <a:cs typeface="B Titr" panose="00000700000000000000" pitchFamily="2" charset="-78"/>
          </a:endParaRPr>
        </a:p>
      </xdr:txBody>
    </xdr:sp>
    <xdr:clientData/>
  </xdr:twoCellAnchor>
  <xdr:twoCellAnchor>
    <xdr:from>
      <xdr:col>3</xdr:col>
      <xdr:colOff>1211036</xdr:colOff>
      <xdr:row>55</xdr:row>
      <xdr:rowOff>122464</xdr:rowOff>
    </xdr:from>
    <xdr:to>
      <xdr:col>6</xdr:col>
      <xdr:colOff>815468</xdr:colOff>
      <xdr:row>57</xdr:row>
      <xdr:rowOff>131989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61A182D4-D0B7-4745-88DE-CC5158CFA583}"/>
            </a:ext>
          </a:extLst>
        </xdr:cNvPr>
        <xdr:cNvSpPr txBox="1"/>
      </xdr:nvSpPr>
      <xdr:spPr>
        <a:xfrm>
          <a:off x="4354286" y="12110357"/>
          <a:ext cx="1958468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a-IR" sz="1200" b="1" kern="1200">
              <a:cs typeface="B Titr" panose="00000700000000000000" pitchFamily="2" charset="-78"/>
            </a:rPr>
            <a:t>آجر توپر یا سوراخ دار 22 سانتی</a:t>
          </a:r>
          <a:endParaRPr lang="en-US" sz="1200" b="1" kern="1200">
            <a:cs typeface="B Titr" panose="00000700000000000000" pitchFamily="2" charset="-78"/>
          </a:endParaRPr>
        </a:p>
      </xdr:txBody>
    </xdr:sp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0-29T18:09:40.531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24575,'0'0'-8191</inkml:trace>
</inkml: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E95FCD46-87EC-4624-95CA-54EF754EA9CE}" autoFormatId="16" applyNumberFormats="0" applyBorderFormats="0" applyFontFormats="0" applyPatternFormats="0" applyAlignmentFormats="0" applyWidthHeightFormats="0">
  <queryTableRefresh nextId="2">
    <queryTableFields count="1">
      <queryTableField id="1" name="Column1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57D12AD-416A-42C7-8E86-ACD96BEF0BF8}" name="Table1_1" displayName="Table1_1" ref="A1:A59" tableType="queryTable" totalsRowShown="0">
  <autoFilter ref="A1:A59" xr:uid="{157D12AD-416A-42C7-8E86-ACD96BEF0BF8}"/>
  <tableColumns count="1">
    <tableColumn id="1" xr3:uid="{B098BF28-A2A9-47F7-8200-381009266C07}" uniqueName="1" name="Column1" queryTableFieldId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instagram.com/dr._h._moez" TargetMode="External"/><Relationship Id="rId1" Type="http://schemas.openxmlformats.org/officeDocument/2006/relationships/hyperlink" Target="http://t.me/hosseinmoe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E5E91-EEEE-4188-AF5B-B91BAACD2F6E}">
  <dimension ref="A1:A59"/>
  <sheetViews>
    <sheetView zoomScaleNormal="100" workbookViewId="0"/>
  </sheetViews>
  <sheetFormatPr defaultRowHeight="15" x14ac:dyDescent="0.25"/>
  <cols>
    <col min="1" max="1" width="12" bestFit="1" customWidth="1"/>
  </cols>
  <sheetData>
    <row r="1" spans="1:1" x14ac:dyDescent="0.25">
      <c r="A1" t="s">
        <v>61</v>
      </c>
    </row>
    <row r="2" spans="1:1" x14ac:dyDescent="0.25">
      <c r="A2">
        <v>0.38312500000000005</v>
      </c>
    </row>
    <row r="3" spans="1:1" x14ac:dyDescent="0.25">
      <c r="A3">
        <v>0.68111111111111133</v>
      </c>
    </row>
    <row r="4" spans="1:1" x14ac:dyDescent="0.25">
      <c r="A4">
        <v>0.57232253086419749</v>
      </c>
    </row>
    <row r="5" spans="1:1" x14ac:dyDescent="0.25">
      <c r="A5">
        <v>0.47299382716049387</v>
      </c>
    </row>
    <row r="6" spans="1:1" x14ac:dyDescent="0.25">
      <c r="A6">
        <v>0.92706790123456784</v>
      </c>
    </row>
    <row r="7" spans="1:1" x14ac:dyDescent="0.25">
      <c r="A7">
        <v>0.47299382716049387</v>
      </c>
    </row>
    <row r="8" spans="1:1" x14ac:dyDescent="0.25">
      <c r="A8">
        <v>0.47299382716049387</v>
      </c>
    </row>
    <row r="9" spans="1:1" x14ac:dyDescent="0.25">
      <c r="A9">
        <v>0.57232253086419749</v>
      </c>
    </row>
    <row r="10" spans="1:1" x14ac:dyDescent="0.25">
      <c r="A10">
        <v>0.79935956790123441</v>
      </c>
    </row>
    <row r="11" spans="1:1" x14ac:dyDescent="0.25">
      <c r="A11">
        <v>0.57232253086419749</v>
      </c>
    </row>
    <row r="12" spans="1:1" x14ac:dyDescent="0.25">
      <c r="A12">
        <v>0.68111111111111133</v>
      </c>
    </row>
    <row r="13" spans="1:1" x14ac:dyDescent="0.25">
      <c r="A13">
        <v>0.47299382716049387</v>
      </c>
    </row>
    <row r="14" spans="1:1" x14ac:dyDescent="0.25">
      <c r="A14">
        <v>0.92706790123456784</v>
      </c>
    </row>
    <row r="15" spans="1:1" x14ac:dyDescent="0.25">
      <c r="A15">
        <v>0.57232253086419749</v>
      </c>
    </row>
    <row r="16" spans="1:1" x14ac:dyDescent="0.25">
      <c r="A16">
        <v>0.68111111111111133</v>
      </c>
    </row>
    <row r="17" spans="1:1" x14ac:dyDescent="0.25">
      <c r="A17">
        <v>0.47299382716049387</v>
      </c>
    </row>
    <row r="18" spans="1:1" x14ac:dyDescent="0.25">
      <c r="A18">
        <v>0.38312500000000005</v>
      </c>
    </row>
    <row r="19" spans="1:1" x14ac:dyDescent="0.25">
      <c r="A19">
        <v>0.68111111111111133</v>
      </c>
    </row>
    <row r="20" spans="1:1" x14ac:dyDescent="0.25">
      <c r="A20">
        <v>0.38312500000000005</v>
      </c>
    </row>
    <row r="21" spans="1:1" x14ac:dyDescent="0.25">
      <c r="A21">
        <v>0.47299382716049387</v>
      </c>
    </row>
    <row r="22" spans="1:1" x14ac:dyDescent="0.25">
      <c r="A22">
        <v>0.57232253086419749</v>
      </c>
    </row>
    <row r="23" spans="1:1" x14ac:dyDescent="0.25">
      <c r="A23">
        <v>0.38312500000000005</v>
      </c>
    </row>
    <row r="24" spans="1:1" x14ac:dyDescent="0.25">
      <c r="A24">
        <v>0.47299382716049387</v>
      </c>
    </row>
    <row r="25" spans="1:1" x14ac:dyDescent="0.25">
      <c r="A25">
        <v>0.47299382716049387</v>
      </c>
    </row>
    <row r="26" spans="1:1" x14ac:dyDescent="0.25">
      <c r="A26">
        <v>0.47299382716049387</v>
      </c>
    </row>
    <row r="27" spans="1:1" x14ac:dyDescent="0.25">
      <c r="A27">
        <v>0.47299382716049387</v>
      </c>
    </row>
    <row r="28" spans="1:1" x14ac:dyDescent="0.25">
      <c r="A28">
        <v>0.38312500000000005</v>
      </c>
    </row>
    <row r="29" spans="1:1" x14ac:dyDescent="0.25">
      <c r="A29">
        <v>0.38312500000000005</v>
      </c>
    </row>
    <row r="30" spans="1:1" x14ac:dyDescent="0.25">
      <c r="A30">
        <v>0.57232253086419749</v>
      </c>
    </row>
    <row r="31" spans="1:1" x14ac:dyDescent="0.25">
      <c r="A31">
        <v>0.68111111111111133</v>
      </c>
    </row>
    <row r="32" spans="1:1" x14ac:dyDescent="0.25">
      <c r="A32">
        <v>0.57232253086419749</v>
      </c>
    </row>
    <row r="33" spans="1:1" x14ac:dyDescent="0.25">
      <c r="A33">
        <v>0.47299382716049387</v>
      </c>
    </row>
    <row r="34" spans="1:1" x14ac:dyDescent="0.25">
      <c r="A34">
        <v>0.79935956790123441</v>
      </c>
    </row>
    <row r="35" spans="1:1" x14ac:dyDescent="0.25">
      <c r="A35">
        <v>0.79935956790123441</v>
      </c>
    </row>
    <row r="36" spans="1:1" x14ac:dyDescent="0.25">
      <c r="A36">
        <v>0.38312500000000005</v>
      </c>
    </row>
    <row r="37" spans="1:1" x14ac:dyDescent="0.25">
      <c r="A37">
        <v>0.47299382716049387</v>
      </c>
    </row>
    <row r="38" spans="1:1" x14ac:dyDescent="0.25">
      <c r="A38">
        <v>0.57232253086419749</v>
      </c>
    </row>
    <row r="39" spans="1:1" x14ac:dyDescent="0.25">
      <c r="A39">
        <v>0.57232253086419749</v>
      </c>
    </row>
    <row r="40" spans="1:1" x14ac:dyDescent="0.25">
      <c r="A40">
        <v>0.38312500000000005</v>
      </c>
    </row>
    <row r="41" spans="1:1" x14ac:dyDescent="0.25">
      <c r="A41">
        <v>0.47299382716049387</v>
      </c>
    </row>
    <row r="42" spans="1:1" x14ac:dyDescent="0.25">
      <c r="A42">
        <v>0.38312500000000005</v>
      </c>
    </row>
    <row r="43" spans="1:1" x14ac:dyDescent="0.25">
      <c r="A43">
        <v>0.38312500000000005</v>
      </c>
    </row>
    <row r="44" spans="1:1" x14ac:dyDescent="0.25">
      <c r="A44">
        <v>0.38312500000000005</v>
      </c>
    </row>
    <row r="45" spans="1:1" x14ac:dyDescent="0.25">
      <c r="A45">
        <v>0.47299382716049387</v>
      </c>
    </row>
    <row r="46" spans="1:1" x14ac:dyDescent="0.25">
      <c r="A46">
        <v>0.47299382716049387</v>
      </c>
    </row>
    <row r="47" spans="1:1" x14ac:dyDescent="0.25">
      <c r="A47">
        <v>0.38312500000000005</v>
      </c>
    </row>
    <row r="48" spans="1:1" x14ac:dyDescent="0.25">
      <c r="A48">
        <v>0.57232253086419749</v>
      </c>
    </row>
    <row r="49" spans="1:1" x14ac:dyDescent="0.25">
      <c r="A49">
        <v>0.47299382716049387</v>
      </c>
    </row>
    <row r="50" spans="1:1" x14ac:dyDescent="0.25">
      <c r="A50">
        <v>0.47299382716049387</v>
      </c>
    </row>
    <row r="51" spans="1:1" x14ac:dyDescent="0.25">
      <c r="A51">
        <v>0.79935956790123441</v>
      </c>
    </row>
    <row r="52" spans="1:1" x14ac:dyDescent="0.25">
      <c r="A52">
        <v>0.38312500000000005</v>
      </c>
    </row>
    <row r="53" spans="1:1" x14ac:dyDescent="0.25">
      <c r="A53">
        <v>0.47299382716049387</v>
      </c>
    </row>
    <row r="54" spans="1:1" x14ac:dyDescent="0.25">
      <c r="A54">
        <v>0.68111111111111133</v>
      </c>
    </row>
    <row r="55" spans="1:1" x14ac:dyDescent="0.25">
      <c r="A55">
        <v>0.38312500000000005</v>
      </c>
    </row>
    <row r="56" spans="1:1" x14ac:dyDescent="0.25">
      <c r="A56">
        <v>0.92706790123456784</v>
      </c>
    </row>
    <row r="57" spans="1:1" x14ac:dyDescent="0.25">
      <c r="A57">
        <v>0.57232253086419749</v>
      </c>
    </row>
    <row r="58" spans="1:1" x14ac:dyDescent="0.25">
      <c r="A58">
        <v>0.57232253086419749</v>
      </c>
    </row>
    <row r="59" spans="1:1" x14ac:dyDescent="0.25">
      <c r="A59">
        <v>0.57232253086419749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8C1CE-1B06-43AB-A934-B1CD7C6F3DBB}">
  <dimension ref="B1:AD95"/>
  <sheetViews>
    <sheetView tabSelected="1" zoomScaleNormal="100" workbookViewId="0">
      <selection activeCell="C85" sqref="C85"/>
    </sheetView>
  </sheetViews>
  <sheetFormatPr defaultRowHeight="15" x14ac:dyDescent="0.25"/>
  <cols>
    <col min="1" max="1" width="2.5703125" customWidth="1"/>
    <col min="2" max="2" width="29.42578125" customWidth="1"/>
    <col min="3" max="3" width="15.140625" customWidth="1"/>
    <col min="4" max="4" width="28.85546875" customWidth="1"/>
    <col min="5" max="5" width="3.42578125" customWidth="1"/>
    <col min="6" max="6" width="3" customWidth="1"/>
    <col min="7" max="7" width="22.140625" customWidth="1"/>
    <col min="8" max="8" width="17.7109375" customWidth="1"/>
    <col min="9" max="9" width="22.7109375" customWidth="1"/>
    <col min="30" max="30" width="10.5703125" customWidth="1"/>
  </cols>
  <sheetData>
    <row r="1" spans="2:30" ht="65.25" customHeight="1" x14ac:dyDescent="0.25">
      <c r="I1" s="68" t="s">
        <v>151</v>
      </c>
      <c r="AA1" s="1"/>
      <c r="AB1" s="1"/>
      <c r="AC1" s="1"/>
      <c r="AD1" s="1"/>
    </row>
    <row r="2" spans="2:30" ht="23.25" x14ac:dyDescent="0.25">
      <c r="B2" s="17"/>
      <c r="C2" s="18" t="s">
        <v>74</v>
      </c>
      <c r="D2" s="19"/>
      <c r="G2" s="17"/>
      <c r="H2" s="18" t="s">
        <v>75</v>
      </c>
      <c r="I2" s="19"/>
      <c r="AA2" s="32">
        <v>1</v>
      </c>
      <c r="AB2" s="32" t="s">
        <v>0</v>
      </c>
      <c r="AC2" s="32">
        <v>90</v>
      </c>
      <c r="AD2" s="45">
        <f>0.0000473*AC2*AC2</f>
        <v>0.38312999999999997</v>
      </c>
    </row>
    <row r="3" spans="2:30" x14ac:dyDescent="0.25">
      <c r="B3" s="8" t="s">
        <v>58</v>
      </c>
      <c r="C3" s="9" t="s">
        <v>31</v>
      </c>
      <c r="D3" s="10"/>
      <c r="G3" s="8"/>
      <c r="H3" s="2"/>
      <c r="I3" s="10"/>
      <c r="AA3" s="32">
        <v>2</v>
      </c>
      <c r="AB3" s="32" t="s">
        <v>1</v>
      </c>
      <c r="AC3" s="32">
        <v>120</v>
      </c>
      <c r="AD3" s="45">
        <f t="shared" ref="AD3:AD59" si="0">0.0000473*AC3*AC3</f>
        <v>0.68111999999999995</v>
      </c>
    </row>
    <row r="4" spans="2:30" x14ac:dyDescent="0.25">
      <c r="B4" s="8" t="s">
        <v>59</v>
      </c>
      <c r="C4" s="2">
        <f>VLOOKUP(C3,AB2:AC218,2,0)</f>
        <v>100</v>
      </c>
      <c r="D4" s="47" t="s">
        <v>62</v>
      </c>
      <c r="G4" s="8" t="s">
        <v>82</v>
      </c>
      <c r="H4" s="9" t="s">
        <v>83</v>
      </c>
      <c r="I4" s="10"/>
      <c r="AA4" s="32">
        <v>3</v>
      </c>
      <c r="AB4" s="32" t="s">
        <v>2</v>
      </c>
      <c r="AC4" s="32">
        <v>110</v>
      </c>
      <c r="AD4" s="45">
        <f t="shared" si="0"/>
        <v>0.57233000000000001</v>
      </c>
    </row>
    <row r="5" spans="2:30" ht="17.25" x14ac:dyDescent="0.25">
      <c r="B5" s="8" t="s">
        <v>60</v>
      </c>
      <c r="C5" s="3">
        <f>0.0000473*C4^2</f>
        <v>0.47299999999999998</v>
      </c>
      <c r="D5" s="47" t="s">
        <v>145</v>
      </c>
      <c r="G5" s="8" t="s">
        <v>76</v>
      </c>
      <c r="H5" s="9">
        <v>0.3</v>
      </c>
      <c r="I5" s="47" t="s">
        <v>87</v>
      </c>
      <c r="AA5" s="32">
        <v>4</v>
      </c>
      <c r="AB5" s="32" t="s">
        <v>3</v>
      </c>
      <c r="AC5" s="32">
        <v>100</v>
      </c>
      <c r="AD5" s="45">
        <f t="shared" si="0"/>
        <v>0.47299999999999998</v>
      </c>
    </row>
    <row r="6" spans="2:30" ht="18" x14ac:dyDescent="0.35">
      <c r="B6" s="8" t="s">
        <v>63</v>
      </c>
      <c r="C6" s="3">
        <v>1.3</v>
      </c>
      <c r="D6" s="47" t="s">
        <v>65</v>
      </c>
      <c r="G6" s="8" t="s">
        <v>77</v>
      </c>
      <c r="H6" s="2">
        <f>IF(H4="I",1.5,IF(H4="II",1.5,IF(H4="III",1.75,IF(AND(H4="IV",H5&lt;0.3),2.25,IF(AND(H4="IV",H5&gt;0.25),1.75,"خطا")))))</f>
        <v>1.75</v>
      </c>
      <c r="I6" s="47"/>
      <c r="AA6" s="32">
        <v>5</v>
      </c>
      <c r="AB6" s="32" t="s">
        <v>4</v>
      </c>
      <c r="AC6" s="32">
        <v>140</v>
      </c>
      <c r="AD6" s="45">
        <f t="shared" si="0"/>
        <v>0.9270799999999999</v>
      </c>
    </row>
    <row r="7" spans="2:30" ht="18" x14ac:dyDescent="0.35">
      <c r="B7" s="8" t="s">
        <v>64</v>
      </c>
      <c r="C7" s="3">
        <v>0.6</v>
      </c>
      <c r="D7" s="47" t="s">
        <v>66</v>
      </c>
      <c r="G7" s="8" t="s">
        <v>79</v>
      </c>
      <c r="H7" s="9">
        <v>1</v>
      </c>
      <c r="I7" s="47" t="s">
        <v>81</v>
      </c>
      <c r="AA7" s="32">
        <v>6</v>
      </c>
      <c r="AB7" s="32" t="s">
        <v>5</v>
      </c>
      <c r="AC7" s="32">
        <v>100</v>
      </c>
      <c r="AD7" s="45">
        <f t="shared" si="0"/>
        <v>0.47299999999999998</v>
      </c>
    </row>
    <row r="8" spans="2:30" ht="18.75" x14ac:dyDescent="0.35">
      <c r="B8" s="8" t="s">
        <v>67</v>
      </c>
      <c r="C8" s="3">
        <v>2</v>
      </c>
      <c r="D8" s="47" t="s">
        <v>70</v>
      </c>
      <c r="G8" s="8" t="s">
        <v>78</v>
      </c>
      <c r="H8" s="11">
        <f>'وزن دیوار'!E11/100</f>
        <v>3.9449999999999998</v>
      </c>
      <c r="I8" s="47" t="s">
        <v>147</v>
      </c>
      <c r="AA8" s="32">
        <v>7</v>
      </c>
      <c r="AB8" s="32" t="s">
        <v>6</v>
      </c>
      <c r="AC8" s="32">
        <v>100</v>
      </c>
      <c r="AD8" s="45">
        <f t="shared" si="0"/>
        <v>0.47299999999999998</v>
      </c>
    </row>
    <row r="9" spans="2:30" ht="18" x14ac:dyDescent="0.35">
      <c r="B9" s="8" t="s">
        <v>68</v>
      </c>
      <c r="C9" s="3">
        <v>0.9</v>
      </c>
      <c r="D9" s="47" t="s">
        <v>69</v>
      </c>
      <c r="G9" s="8"/>
      <c r="H9" s="3"/>
      <c r="I9" s="46" t="str">
        <f>'وزن دیوار'!B8</f>
        <v>بلوک سیمان</v>
      </c>
      <c r="AA9" s="32">
        <v>8</v>
      </c>
      <c r="AB9" s="32" t="s">
        <v>7</v>
      </c>
      <c r="AC9" s="32">
        <v>110</v>
      </c>
      <c r="AD9" s="45">
        <f t="shared" si="0"/>
        <v>0.57233000000000001</v>
      </c>
    </row>
    <row r="10" spans="2:30" x14ac:dyDescent="0.25">
      <c r="B10" s="8" t="s">
        <v>71</v>
      </c>
      <c r="C10" s="11">
        <v>2.5</v>
      </c>
      <c r="D10" s="47" t="s">
        <v>89</v>
      </c>
      <c r="G10" s="8"/>
      <c r="H10" s="3"/>
      <c r="I10" s="10"/>
      <c r="AA10" s="32">
        <v>9</v>
      </c>
      <c r="AB10" s="32" t="s">
        <v>8</v>
      </c>
      <c r="AC10" s="32">
        <v>130</v>
      </c>
      <c r="AD10" s="45">
        <f t="shared" si="0"/>
        <v>0.79937000000000002</v>
      </c>
    </row>
    <row r="11" spans="2:30" ht="18" x14ac:dyDescent="0.35">
      <c r="B11" s="8" t="s">
        <v>90</v>
      </c>
      <c r="C11" s="44">
        <v>1</v>
      </c>
      <c r="D11" s="47" t="s">
        <v>72</v>
      </c>
      <c r="G11" s="8"/>
      <c r="H11" s="3"/>
      <c r="I11" s="10"/>
      <c r="AA11" s="32">
        <v>10</v>
      </c>
      <c r="AB11" s="32" t="s">
        <v>9</v>
      </c>
      <c r="AC11" s="32">
        <v>110</v>
      </c>
      <c r="AD11" s="45">
        <f t="shared" si="0"/>
        <v>0.57233000000000001</v>
      </c>
    </row>
    <row r="12" spans="2:30" ht="18" x14ac:dyDescent="0.35">
      <c r="B12" s="8" t="s">
        <v>119</v>
      </c>
      <c r="C12" s="3">
        <f>C6*C7*C8*C9*C11*C5</f>
        <v>0.66409200000000002</v>
      </c>
      <c r="D12" s="48" t="s">
        <v>144</v>
      </c>
      <c r="G12" s="8"/>
      <c r="H12" s="3"/>
      <c r="I12" s="10"/>
      <c r="AA12" s="32">
        <v>11</v>
      </c>
      <c r="AB12" s="32" t="s">
        <v>10</v>
      </c>
      <c r="AC12" s="32">
        <v>120</v>
      </c>
      <c r="AD12" s="45">
        <f t="shared" si="0"/>
        <v>0.68111999999999995</v>
      </c>
    </row>
    <row r="13" spans="2:30" x14ac:dyDescent="0.25">
      <c r="B13" s="8" t="s">
        <v>84</v>
      </c>
      <c r="C13" s="11" t="s">
        <v>85</v>
      </c>
      <c r="D13" s="47">
        <f>IF(C13="بله",0.8,IF(C13="خیر",1))</f>
        <v>0.8</v>
      </c>
      <c r="G13" s="8"/>
      <c r="H13" s="3"/>
      <c r="I13" s="10"/>
      <c r="AA13" s="32">
        <v>12</v>
      </c>
      <c r="AB13" s="32" t="s">
        <v>11</v>
      </c>
      <c r="AC13" s="32">
        <v>100</v>
      </c>
      <c r="AD13" s="45">
        <f t="shared" si="0"/>
        <v>0.47299999999999998</v>
      </c>
    </row>
    <row r="14" spans="2:30" ht="18.75" x14ac:dyDescent="0.3">
      <c r="B14" s="8"/>
      <c r="C14" s="3"/>
      <c r="D14" s="47"/>
      <c r="G14" s="8"/>
      <c r="H14" s="3"/>
      <c r="I14" s="10"/>
      <c r="L14" s="51"/>
      <c r="M14" s="52"/>
      <c r="N14" s="52"/>
      <c r="O14" s="58" t="s">
        <v>148</v>
      </c>
      <c r="P14" s="53"/>
      <c r="AA14" s="32">
        <v>13</v>
      </c>
      <c r="AB14" s="32" t="s">
        <v>12</v>
      </c>
      <c r="AC14" s="32">
        <v>140</v>
      </c>
      <c r="AD14" s="45">
        <f t="shared" si="0"/>
        <v>0.9270799999999999</v>
      </c>
    </row>
    <row r="15" spans="2:30" ht="17.25" x14ac:dyDescent="0.25">
      <c r="B15" s="8" t="s">
        <v>118</v>
      </c>
      <c r="C15" s="12">
        <f>C12*1.6*D13</f>
        <v>0.85003776000000009</v>
      </c>
      <c r="D15" s="47" t="s">
        <v>146</v>
      </c>
      <c r="G15" s="35"/>
      <c r="H15" s="3"/>
      <c r="I15" s="10" t="s">
        <v>80</v>
      </c>
      <c r="L15" s="54" t="s">
        <v>149</v>
      </c>
      <c r="M15" s="55"/>
      <c r="N15" s="56" t="s">
        <v>150</v>
      </c>
      <c r="O15" s="56"/>
      <c r="P15" s="57"/>
      <c r="AA15" s="32">
        <v>14</v>
      </c>
      <c r="AB15" s="32" t="s">
        <v>13</v>
      </c>
      <c r="AC15" s="32">
        <v>110</v>
      </c>
      <c r="AD15" s="45">
        <f t="shared" si="0"/>
        <v>0.57233000000000001</v>
      </c>
    </row>
    <row r="16" spans="2:30" ht="17.25" x14ac:dyDescent="0.25">
      <c r="B16" s="40" t="s">
        <v>120</v>
      </c>
      <c r="C16" s="13">
        <f>0.11*C4^2/1000*C11*D13</f>
        <v>0.88000000000000012</v>
      </c>
      <c r="D16" s="47" t="s">
        <v>146</v>
      </c>
      <c r="G16" s="8" t="s">
        <v>73</v>
      </c>
      <c r="H16" s="13">
        <f>0.4*(1+H6)*H5*H7*H8</f>
        <v>1.30185</v>
      </c>
      <c r="I16" s="10" t="s">
        <v>80</v>
      </c>
      <c r="AA16" s="32">
        <v>15</v>
      </c>
      <c r="AB16" s="32" t="s">
        <v>14</v>
      </c>
      <c r="AC16" s="32">
        <v>120</v>
      </c>
      <c r="AD16" s="45">
        <f t="shared" si="0"/>
        <v>0.68111999999999995</v>
      </c>
    </row>
    <row r="17" spans="2:30" x14ac:dyDescent="0.25">
      <c r="B17" s="14"/>
      <c r="C17" s="15"/>
      <c r="D17" s="16"/>
      <c r="G17" s="14" t="s">
        <v>88</v>
      </c>
      <c r="H17" s="15"/>
      <c r="I17" s="16"/>
      <c r="AA17" s="32">
        <v>16</v>
      </c>
      <c r="AB17" s="32" t="s">
        <v>15</v>
      </c>
      <c r="AC17" s="32">
        <v>100</v>
      </c>
      <c r="AD17" s="45">
        <f t="shared" si="0"/>
        <v>0.47299999999999998</v>
      </c>
    </row>
    <row r="18" spans="2:30" x14ac:dyDescent="0.25">
      <c r="B18" s="2"/>
      <c r="C18" s="3"/>
      <c r="D18" s="2"/>
      <c r="AA18" s="32">
        <v>17</v>
      </c>
      <c r="AB18" s="32" t="s">
        <v>16</v>
      </c>
      <c r="AC18" s="32">
        <v>90</v>
      </c>
      <c r="AD18" s="45">
        <f t="shared" si="0"/>
        <v>0.38312999999999997</v>
      </c>
    </row>
    <row r="19" spans="2:30" ht="43.5" customHeight="1" x14ac:dyDescent="0.25">
      <c r="B19" s="41" t="s">
        <v>141</v>
      </c>
      <c r="C19" s="67">
        <f>MAX(C16,H16)</f>
        <v>1.30185</v>
      </c>
      <c r="D19" s="42" t="s">
        <v>142</v>
      </c>
      <c r="AA19" s="32">
        <v>18</v>
      </c>
      <c r="AB19" s="32" t="s">
        <v>17</v>
      </c>
      <c r="AC19" s="32">
        <v>120</v>
      </c>
      <c r="AD19" s="45">
        <f t="shared" si="0"/>
        <v>0.68111999999999995</v>
      </c>
    </row>
    <row r="20" spans="2:30" x14ac:dyDescent="0.25">
      <c r="B20" s="2"/>
      <c r="C20" s="2"/>
      <c r="D20" s="2"/>
      <c r="AA20" s="32">
        <v>19</v>
      </c>
      <c r="AB20" s="32" t="s">
        <v>18</v>
      </c>
      <c r="AC20" s="32">
        <v>90</v>
      </c>
      <c r="AD20" s="45">
        <f t="shared" si="0"/>
        <v>0.38312999999999997</v>
      </c>
    </row>
    <row r="21" spans="2:30" x14ac:dyDescent="0.25">
      <c r="B21" s="65">
        <v>1</v>
      </c>
      <c r="C21" s="66">
        <f>C$19*2</f>
        <v>2.6036999999999999</v>
      </c>
      <c r="AA21" s="32">
        <v>20</v>
      </c>
      <c r="AB21" s="32" t="s">
        <v>19</v>
      </c>
      <c r="AC21" s="32">
        <v>100</v>
      </c>
      <c r="AD21" s="45">
        <f t="shared" si="0"/>
        <v>0.47299999999999998</v>
      </c>
    </row>
    <row r="22" spans="2:30" x14ac:dyDescent="0.25">
      <c r="B22" s="65">
        <v>2</v>
      </c>
      <c r="C22" s="66">
        <f t="shared" ref="C22:C36" si="1">C$19*2</f>
        <v>2.6036999999999999</v>
      </c>
      <c r="AA22" s="32">
        <v>21</v>
      </c>
      <c r="AB22" s="32" t="s">
        <v>20</v>
      </c>
      <c r="AC22" s="32">
        <v>110</v>
      </c>
      <c r="AD22" s="45">
        <f t="shared" si="0"/>
        <v>0.57233000000000001</v>
      </c>
    </row>
    <row r="23" spans="2:30" x14ac:dyDescent="0.25">
      <c r="B23" s="65">
        <v>3</v>
      </c>
      <c r="C23" s="66">
        <f t="shared" si="1"/>
        <v>2.6036999999999999</v>
      </c>
      <c r="I23" s="64">
        <f>C19*2</f>
        <v>2.6036999999999999</v>
      </c>
      <c r="AA23" s="32">
        <v>22</v>
      </c>
      <c r="AB23" s="32" t="s">
        <v>21</v>
      </c>
      <c r="AC23" s="32">
        <v>90</v>
      </c>
      <c r="AD23" s="45">
        <f t="shared" si="0"/>
        <v>0.38312999999999997</v>
      </c>
    </row>
    <row r="24" spans="2:30" x14ac:dyDescent="0.25">
      <c r="B24" s="65">
        <v>4</v>
      </c>
      <c r="C24" s="66">
        <f t="shared" si="1"/>
        <v>2.6036999999999999</v>
      </c>
      <c r="AA24" s="32">
        <v>23</v>
      </c>
      <c r="AB24" s="32" t="s">
        <v>22</v>
      </c>
      <c r="AC24" s="32">
        <v>100</v>
      </c>
      <c r="AD24" s="45">
        <f t="shared" si="0"/>
        <v>0.47299999999999998</v>
      </c>
    </row>
    <row r="25" spans="2:30" x14ac:dyDescent="0.25">
      <c r="B25" s="65">
        <v>5</v>
      </c>
      <c r="C25" s="66">
        <f t="shared" si="1"/>
        <v>2.6036999999999999</v>
      </c>
      <c r="AA25" s="32">
        <v>24</v>
      </c>
      <c r="AB25" s="32" t="s">
        <v>23</v>
      </c>
      <c r="AC25" s="32">
        <v>100</v>
      </c>
      <c r="AD25" s="45">
        <f t="shared" si="0"/>
        <v>0.47299999999999998</v>
      </c>
    </row>
    <row r="26" spans="2:30" x14ac:dyDescent="0.25">
      <c r="B26" s="65">
        <v>6</v>
      </c>
      <c r="C26" s="66">
        <f t="shared" si="1"/>
        <v>2.6036999999999999</v>
      </c>
      <c r="AA26" s="32">
        <v>25</v>
      </c>
      <c r="AB26" s="32" t="s">
        <v>24</v>
      </c>
      <c r="AC26" s="32">
        <v>100</v>
      </c>
      <c r="AD26" s="45">
        <f t="shared" si="0"/>
        <v>0.47299999999999998</v>
      </c>
    </row>
    <row r="27" spans="2:30" x14ac:dyDescent="0.25">
      <c r="B27" s="65">
        <v>7</v>
      </c>
      <c r="C27" s="66">
        <f t="shared" si="1"/>
        <v>2.6036999999999999</v>
      </c>
      <c r="AA27" s="32">
        <v>26</v>
      </c>
      <c r="AB27" s="32" t="s">
        <v>25</v>
      </c>
      <c r="AC27" s="32">
        <v>100</v>
      </c>
      <c r="AD27" s="45">
        <f t="shared" si="0"/>
        <v>0.47299999999999998</v>
      </c>
    </row>
    <row r="28" spans="2:30" x14ac:dyDescent="0.25">
      <c r="B28" s="65">
        <v>8</v>
      </c>
      <c r="C28" s="66">
        <f t="shared" si="1"/>
        <v>2.6036999999999999</v>
      </c>
      <c r="AA28" s="32">
        <v>27</v>
      </c>
      <c r="AB28" s="32" t="s">
        <v>26</v>
      </c>
      <c r="AC28" s="32">
        <v>90</v>
      </c>
      <c r="AD28" s="45">
        <f t="shared" si="0"/>
        <v>0.38312999999999997</v>
      </c>
    </row>
    <row r="29" spans="2:30" x14ac:dyDescent="0.25">
      <c r="B29" s="65">
        <v>9</v>
      </c>
      <c r="C29" s="66">
        <f t="shared" si="1"/>
        <v>2.6036999999999999</v>
      </c>
      <c r="AA29" s="32">
        <v>28</v>
      </c>
      <c r="AB29" s="32" t="s">
        <v>27</v>
      </c>
      <c r="AC29" s="32">
        <v>90</v>
      </c>
      <c r="AD29" s="45">
        <f t="shared" si="0"/>
        <v>0.38312999999999997</v>
      </c>
    </row>
    <row r="30" spans="2:30" x14ac:dyDescent="0.25">
      <c r="B30" s="65">
        <v>10</v>
      </c>
      <c r="C30" s="66">
        <f t="shared" si="1"/>
        <v>2.6036999999999999</v>
      </c>
      <c r="AA30" s="32">
        <v>29</v>
      </c>
      <c r="AB30" s="32" t="s">
        <v>28</v>
      </c>
      <c r="AC30" s="32">
        <v>110</v>
      </c>
      <c r="AD30" s="45">
        <f t="shared" si="0"/>
        <v>0.57233000000000001</v>
      </c>
    </row>
    <row r="31" spans="2:30" x14ac:dyDescent="0.25">
      <c r="B31" s="65">
        <v>11</v>
      </c>
      <c r="C31" s="66">
        <f t="shared" si="1"/>
        <v>2.6036999999999999</v>
      </c>
      <c r="AA31" s="32">
        <v>30</v>
      </c>
      <c r="AB31" s="32" t="s">
        <v>29</v>
      </c>
      <c r="AC31" s="32">
        <v>120</v>
      </c>
      <c r="AD31" s="45">
        <f t="shared" si="0"/>
        <v>0.68111999999999995</v>
      </c>
    </row>
    <row r="32" spans="2:30" x14ac:dyDescent="0.25">
      <c r="B32" s="65">
        <v>12</v>
      </c>
      <c r="C32" s="66">
        <f t="shared" si="1"/>
        <v>2.6036999999999999</v>
      </c>
      <c r="AA32" s="32">
        <v>31</v>
      </c>
      <c r="AB32" s="32" t="s">
        <v>30</v>
      </c>
      <c r="AC32" s="32">
        <v>110</v>
      </c>
      <c r="AD32" s="45">
        <f t="shared" si="0"/>
        <v>0.57233000000000001</v>
      </c>
    </row>
    <row r="33" spans="2:30" x14ac:dyDescent="0.25">
      <c r="B33" s="65">
        <v>13</v>
      </c>
      <c r="C33" s="66">
        <f t="shared" si="1"/>
        <v>2.6036999999999999</v>
      </c>
      <c r="AA33" s="32">
        <v>32</v>
      </c>
      <c r="AB33" s="32" t="s">
        <v>31</v>
      </c>
      <c r="AC33" s="32">
        <v>100</v>
      </c>
      <c r="AD33" s="45">
        <f t="shared" si="0"/>
        <v>0.47299999999999998</v>
      </c>
    </row>
    <row r="34" spans="2:30" x14ac:dyDescent="0.25">
      <c r="B34" s="65">
        <v>14</v>
      </c>
      <c r="C34" s="66">
        <f t="shared" si="1"/>
        <v>2.6036999999999999</v>
      </c>
      <c r="AA34" s="32">
        <v>33</v>
      </c>
      <c r="AB34" s="32" t="s">
        <v>32</v>
      </c>
      <c r="AC34" s="32">
        <v>130</v>
      </c>
      <c r="AD34" s="45">
        <f t="shared" si="0"/>
        <v>0.79937000000000002</v>
      </c>
    </row>
    <row r="35" spans="2:30" x14ac:dyDescent="0.25">
      <c r="B35" s="65">
        <v>15</v>
      </c>
      <c r="C35" s="66">
        <f t="shared" si="1"/>
        <v>2.6036999999999999</v>
      </c>
      <c r="AA35" s="32">
        <v>34</v>
      </c>
      <c r="AB35" s="32" t="s">
        <v>33</v>
      </c>
      <c r="AC35" s="32">
        <v>130</v>
      </c>
      <c r="AD35" s="45">
        <f t="shared" si="0"/>
        <v>0.79937000000000002</v>
      </c>
    </row>
    <row r="36" spans="2:30" x14ac:dyDescent="0.25">
      <c r="B36" s="65">
        <v>16</v>
      </c>
      <c r="C36" s="66">
        <f t="shared" si="1"/>
        <v>2.6036999999999999</v>
      </c>
      <c r="AA36" s="32">
        <v>35</v>
      </c>
      <c r="AB36" s="32" t="s">
        <v>34</v>
      </c>
      <c r="AC36" s="32">
        <v>90</v>
      </c>
      <c r="AD36" s="45">
        <f t="shared" si="0"/>
        <v>0.38312999999999997</v>
      </c>
    </row>
    <row r="37" spans="2:30" x14ac:dyDescent="0.25">
      <c r="AA37" s="32">
        <v>36</v>
      </c>
      <c r="AB37" s="32" t="s">
        <v>35</v>
      </c>
      <c r="AC37" s="32">
        <v>100</v>
      </c>
      <c r="AD37" s="45">
        <f t="shared" si="0"/>
        <v>0.47299999999999998</v>
      </c>
    </row>
    <row r="38" spans="2:30" x14ac:dyDescent="0.25">
      <c r="AA38" s="32">
        <v>37</v>
      </c>
      <c r="AB38" s="32" t="s">
        <v>36</v>
      </c>
      <c r="AC38" s="32">
        <v>110</v>
      </c>
      <c r="AD38" s="45">
        <f t="shared" si="0"/>
        <v>0.57233000000000001</v>
      </c>
    </row>
    <row r="39" spans="2:30" x14ac:dyDescent="0.25">
      <c r="AA39" s="32">
        <v>38</v>
      </c>
      <c r="AB39" s="32" t="s">
        <v>37</v>
      </c>
      <c r="AC39" s="32">
        <v>110</v>
      </c>
      <c r="AD39" s="45">
        <f t="shared" si="0"/>
        <v>0.57233000000000001</v>
      </c>
    </row>
    <row r="40" spans="2:30" x14ac:dyDescent="0.25">
      <c r="B40">
        <v>1</v>
      </c>
      <c r="C40" s="5">
        <f>C$19</f>
        <v>1.30185</v>
      </c>
      <c r="AA40" s="32">
        <v>39</v>
      </c>
      <c r="AB40" s="32" t="s">
        <v>38</v>
      </c>
      <c r="AC40" s="32">
        <v>90</v>
      </c>
      <c r="AD40" s="45">
        <f t="shared" si="0"/>
        <v>0.38312999999999997</v>
      </c>
    </row>
    <row r="41" spans="2:30" x14ac:dyDescent="0.25">
      <c r="B41">
        <v>2</v>
      </c>
      <c r="C41" s="5">
        <f t="shared" ref="C41:C55" si="2">C$19</f>
        <v>1.30185</v>
      </c>
      <c r="AA41" s="32">
        <v>40</v>
      </c>
      <c r="AB41" s="32" t="s">
        <v>39</v>
      </c>
      <c r="AC41" s="32">
        <v>100</v>
      </c>
      <c r="AD41" s="45">
        <f t="shared" si="0"/>
        <v>0.47299999999999998</v>
      </c>
    </row>
    <row r="42" spans="2:30" x14ac:dyDescent="0.25">
      <c r="B42">
        <v>3</v>
      </c>
      <c r="C42" s="5">
        <f t="shared" si="2"/>
        <v>1.30185</v>
      </c>
      <c r="AA42" s="32">
        <v>41</v>
      </c>
      <c r="AB42" s="32" t="s">
        <v>40</v>
      </c>
      <c r="AC42" s="32">
        <v>90</v>
      </c>
      <c r="AD42" s="45">
        <f t="shared" si="0"/>
        <v>0.38312999999999997</v>
      </c>
    </row>
    <row r="43" spans="2:30" x14ac:dyDescent="0.25">
      <c r="B43">
        <v>4</v>
      </c>
      <c r="C43" s="5">
        <f t="shared" si="2"/>
        <v>1.30185</v>
      </c>
      <c r="AA43" s="32">
        <v>42</v>
      </c>
      <c r="AB43" s="32" t="s">
        <v>41</v>
      </c>
      <c r="AC43" s="32">
        <v>90</v>
      </c>
      <c r="AD43" s="45">
        <f t="shared" si="0"/>
        <v>0.38312999999999997</v>
      </c>
    </row>
    <row r="44" spans="2:30" x14ac:dyDescent="0.25">
      <c r="B44">
        <v>5</v>
      </c>
      <c r="C44" s="5">
        <f t="shared" si="2"/>
        <v>1.30185</v>
      </c>
      <c r="AA44" s="32">
        <v>43</v>
      </c>
      <c r="AB44" s="32" t="s">
        <v>42</v>
      </c>
      <c r="AC44" s="32">
        <v>90</v>
      </c>
      <c r="AD44" s="45">
        <f t="shared" si="0"/>
        <v>0.38312999999999997</v>
      </c>
    </row>
    <row r="45" spans="2:30" x14ac:dyDescent="0.25">
      <c r="B45">
        <v>6</v>
      </c>
      <c r="C45" s="5">
        <f t="shared" si="2"/>
        <v>1.30185</v>
      </c>
      <c r="AA45" s="32">
        <v>44</v>
      </c>
      <c r="AB45" s="32" t="s">
        <v>43</v>
      </c>
      <c r="AC45" s="32">
        <v>100</v>
      </c>
      <c r="AD45" s="45">
        <f t="shared" si="0"/>
        <v>0.47299999999999998</v>
      </c>
    </row>
    <row r="46" spans="2:30" x14ac:dyDescent="0.25">
      <c r="B46">
        <v>7</v>
      </c>
      <c r="C46" s="5">
        <f t="shared" si="2"/>
        <v>1.30185</v>
      </c>
      <c r="AA46" s="32">
        <v>45</v>
      </c>
      <c r="AB46" s="32" t="s">
        <v>44</v>
      </c>
      <c r="AC46" s="32">
        <v>100</v>
      </c>
      <c r="AD46" s="45">
        <f t="shared" si="0"/>
        <v>0.47299999999999998</v>
      </c>
    </row>
    <row r="47" spans="2:30" x14ac:dyDescent="0.25">
      <c r="B47">
        <v>8</v>
      </c>
      <c r="C47" s="5">
        <f t="shared" si="2"/>
        <v>1.30185</v>
      </c>
      <c r="AA47" s="32">
        <v>46</v>
      </c>
      <c r="AB47" s="32" t="s">
        <v>45</v>
      </c>
      <c r="AC47" s="32">
        <v>90</v>
      </c>
      <c r="AD47" s="45">
        <f t="shared" si="0"/>
        <v>0.38312999999999997</v>
      </c>
    </row>
    <row r="48" spans="2:30" x14ac:dyDescent="0.25">
      <c r="B48">
        <v>9</v>
      </c>
      <c r="C48" s="5">
        <f t="shared" si="2"/>
        <v>1.30185</v>
      </c>
      <c r="AA48" s="32">
        <v>47</v>
      </c>
      <c r="AB48" s="32" t="s">
        <v>46</v>
      </c>
      <c r="AC48" s="32">
        <v>110</v>
      </c>
      <c r="AD48" s="45">
        <f t="shared" si="0"/>
        <v>0.57233000000000001</v>
      </c>
    </row>
    <row r="49" spans="2:30" x14ac:dyDescent="0.25">
      <c r="B49">
        <v>10</v>
      </c>
      <c r="C49" s="5">
        <f t="shared" si="2"/>
        <v>1.30185</v>
      </c>
      <c r="AA49" s="32">
        <v>48</v>
      </c>
      <c r="AB49" s="32" t="s">
        <v>47</v>
      </c>
      <c r="AC49" s="32">
        <v>100</v>
      </c>
      <c r="AD49" s="45">
        <f t="shared" si="0"/>
        <v>0.47299999999999998</v>
      </c>
    </row>
    <row r="50" spans="2:30" x14ac:dyDescent="0.25">
      <c r="B50">
        <v>11</v>
      </c>
      <c r="C50" s="5">
        <f t="shared" si="2"/>
        <v>1.30185</v>
      </c>
      <c r="AA50" s="32">
        <v>49</v>
      </c>
      <c r="AB50" s="32" t="s">
        <v>48</v>
      </c>
      <c r="AC50" s="32">
        <v>100</v>
      </c>
      <c r="AD50" s="45">
        <f t="shared" si="0"/>
        <v>0.47299999999999998</v>
      </c>
    </row>
    <row r="51" spans="2:30" x14ac:dyDescent="0.25">
      <c r="B51">
        <v>12</v>
      </c>
      <c r="C51" s="5">
        <f t="shared" si="2"/>
        <v>1.30185</v>
      </c>
      <c r="AA51" s="32">
        <v>50</v>
      </c>
      <c r="AB51" s="32" t="s">
        <v>49</v>
      </c>
      <c r="AC51" s="32">
        <v>130</v>
      </c>
      <c r="AD51" s="45">
        <f t="shared" si="0"/>
        <v>0.79937000000000002</v>
      </c>
    </row>
    <row r="52" spans="2:30" x14ac:dyDescent="0.25">
      <c r="B52">
        <v>13</v>
      </c>
      <c r="C52" s="5">
        <f t="shared" si="2"/>
        <v>1.30185</v>
      </c>
      <c r="AA52" s="32">
        <v>51</v>
      </c>
      <c r="AB52" s="32" t="s">
        <v>50</v>
      </c>
      <c r="AC52" s="32">
        <v>90</v>
      </c>
      <c r="AD52" s="45">
        <f t="shared" si="0"/>
        <v>0.38312999999999997</v>
      </c>
    </row>
    <row r="53" spans="2:30" x14ac:dyDescent="0.25">
      <c r="B53">
        <v>14</v>
      </c>
      <c r="C53" s="5">
        <f t="shared" si="2"/>
        <v>1.30185</v>
      </c>
      <c r="AA53" s="32">
        <v>52</v>
      </c>
      <c r="AB53" s="32" t="s">
        <v>51</v>
      </c>
      <c r="AC53" s="32">
        <v>100</v>
      </c>
      <c r="AD53" s="45">
        <f t="shared" si="0"/>
        <v>0.47299999999999998</v>
      </c>
    </row>
    <row r="54" spans="2:30" x14ac:dyDescent="0.25">
      <c r="B54">
        <v>15</v>
      </c>
      <c r="C54" s="5">
        <f t="shared" si="2"/>
        <v>1.30185</v>
      </c>
      <c r="AA54" s="32">
        <v>53</v>
      </c>
      <c r="AB54" s="32" t="s">
        <v>52</v>
      </c>
      <c r="AC54" s="32">
        <v>120</v>
      </c>
      <c r="AD54" s="45">
        <f t="shared" si="0"/>
        <v>0.68111999999999995</v>
      </c>
    </row>
    <row r="55" spans="2:30" x14ac:dyDescent="0.25">
      <c r="B55">
        <v>16</v>
      </c>
      <c r="C55" s="5">
        <f t="shared" si="2"/>
        <v>1.30185</v>
      </c>
      <c r="AA55" s="32">
        <v>54</v>
      </c>
      <c r="AB55" s="32" t="s">
        <v>53</v>
      </c>
      <c r="AC55" s="32">
        <v>90</v>
      </c>
      <c r="AD55" s="45">
        <f t="shared" si="0"/>
        <v>0.38312999999999997</v>
      </c>
    </row>
    <row r="56" spans="2:30" x14ac:dyDescent="0.25">
      <c r="AA56" s="32">
        <v>55</v>
      </c>
      <c r="AB56" s="32" t="s">
        <v>54</v>
      </c>
      <c r="AC56" s="32">
        <v>140</v>
      </c>
      <c r="AD56" s="45">
        <f t="shared" si="0"/>
        <v>0.9270799999999999</v>
      </c>
    </row>
    <row r="57" spans="2:30" x14ac:dyDescent="0.25">
      <c r="AA57" s="32">
        <v>56</v>
      </c>
      <c r="AB57" s="32" t="s">
        <v>55</v>
      </c>
      <c r="AC57" s="32">
        <v>110</v>
      </c>
      <c r="AD57" s="45">
        <f t="shared" si="0"/>
        <v>0.57233000000000001</v>
      </c>
    </row>
    <row r="58" spans="2:30" x14ac:dyDescent="0.25">
      <c r="AA58" s="32">
        <v>57</v>
      </c>
      <c r="AB58" s="32" t="s">
        <v>56</v>
      </c>
      <c r="AC58" s="32">
        <v>110</v>
      </c>
      <c r="AD58" s="45">
        <f t="shared" si="0"/>
        <v>0.57233000000000001</v>
      </c>
    </row>
    <row r="59" spans="2:30" x14ac:dyDescent="0.25">
      <c r="C59" s="5"/>
      <c r="AA59" s="32">
        <v>58</v>
      </c>
      <c r="AB59" s="32" t="s">
        <v>57</v>
      </c>
      <c r="AC59" s="32">
        <v>110</v>
      </c>
      <c r="AD59" s="45">
        <f t="shared" si="0"/>
        <v>0.57233000000000001</v>
      </c>
    </row>
    <row r="60" spans="2:30" x14ac:dyDescent="0.25">
      <c r="C60" s="5"/>
      <c r="AA60" s="32"/>
      <c r="AB60" s="32"/>
      <c r="AC60" s="32"/>
      <c r="AD60" s="31"/>
    </row>
    <row r="61" spans="2:30" x14ac:dyDescent="0.25">
      <c r="C61" s="5"/>
      <c r="AA61" s="32"/>
      <c r="AB61" s="32"/>
      <c r="AC61" s="32"/>
      <c r="AD61" s="32"/>
    </row>
    <row r="62" spans="2:30" x14ac:dyDescent="0.25">
      <c r="C62" s="5"/>
      <c r="AA62" s="32"/>
      <c r="AB62" s="32"/>
      <c r="AC62" s="32"/>
      <c r="AD62" s="32"/>
    </row>
    <row r="63" spans="2:30" x14ac:dyDescent="0.25">
      <c r="C63" s="5"/>
      <c r="AA63" s="32"/>
      <c r="AB63" s="32"/>
      <c r="AC63" s="32"/>
      <c r="AD63" s="32"/>
    </row>
    <row r="64" spans="2:30" x14ac:dyDescent="0.25">
      <c r="C64" s="5"/>
      <c r="AA64" s="32"/>
      <c r="AB64" s="32"/>
      <c r="AC64" s="32"/>
      <c r="AD64" s="32"/>
    </row>
    <row r="65" spans="3:30" x14ac:dyDescent="0.25">
      <c r="C65" s="5"/>
      <c r="AA65" s="32"/>
      <c r="AB65" s="32"/>
      <c r="AC65" s="32"/>
      <c r="AD65" s="32"/>
    </row>
    <row r="66" spans="3:30" x14ac:dyDescent="0.25">
      <c r="C66" s="5"/>
      <c r="AA66" s="32"/>
      <c r="AB66" s="32"/>
      <c r="AC66" s="32"/>
      <c r="AD66" s="32"/>
    </row>
    <row r="67" spans="3:30" x14ac:dyDescent="0.25">
      <c r="C67" s="5"/>
      <c r="AA67" s="32"/>
      <c r="AB67" s="32"/>
      <c r="AC67" s="32"/>
      <c r="AD67" s="32"/>
    </row>
    <row r="68" spans="3:30" x14ac:dyDescent="0.25">
      <c r="C68" s="5"/>
      <c r="AA68" s="32"/>
      <c r="AB68" s="32"/>
      <c r="AC68" s="32"/>
      <c r="AD68" s="32"/>
    </row>
    <row r="69" spans="3:30" x14ac:dyDescent="0.25">
      <c r="C69" s="5"/>
      <c r="AA69" s="32"/>
      <c r="AB69" s="32"/>
      <c r="AC69" s="32"/>
      <c r="AD69" s="32"/>
    </row>
    <row r="70" spans="3:30" x14ac:dyDescent="0.25">
      <c r="C70" s="5"/>
      <c r="AA70" s="32"/>
      <c r="AB70" s="32"/>
      <c r="AC70" s="32"/>
      <c r="AD70" s="32"/>
    </row>
    <row r="71" spans="3:30" x14ac:dyDescent="0.25">
      <c r="C71" s="5"/>
    </row>
    <row r="72" spans="3:30" x14ac:dyDescent="0.25">
      <c r="C72" s="5"/>
    </row>
    <row r="73" spans="3:30" x14ac:dyDescent="0.25">
      <c r="C73" s="5"/>
    </row>
    <row r="74" spans="3:30" x14ac:dyDescent="0.25">
      <c r="C74" s="5"/>
    </row>
    <row r="82" spans="2:4" ht="23.25" x14ac:dyDescent="0.35">
      <c r="B82" s="6"/>
      <c r="C82" s="43" t="s">
        <v>125</v>
      </c>
      <c r="D82" s="7"/>
    </row>
    <row r="83" spans="2:4" x14ac:dyDescent="0.25">
      <c r="B83" s="8" t="s">
        <v>131</v>
      </c>
      <c r="C83" s="9">
        <v>0.9</v>
      </c>
      <c r="D83" s="49"/>
    </row>
    <row r="84" spans="2:4" ht="18" x14ac:dyDescent="0.35">
      <c r="B84" s="8" t="s">
        <v>124</v>
      </c>
      <c r="C84" s="9">
        <v>0.3</v>
      </c>
      <c r="D84" s="49"/>
    </row>
    <row r="85" spans="2:4" ht="18" x14ac:dyDescent="0.35">
      <c r="B85" s="8" t="s">
        <v>123</v>
      </c>
      <c r="C85" s="9">
        <v>0.45</v>
      </c>
      <c r="D85" s="49"/>
    </row>
    <row r="86" spans="2:4" x14ac:dyDescent="0.25">
      <c r="B86" s="8" t="s">
        <v>121</v>
      </c>
      <c r="C86" s="11" t="s">
        <v>85</v>
      </c>
      <c r="D86" s="49"/>
    </row>
    <row r="87" spans="2:4" x14ac:dyDescent="0.25">
      <c r="B87" s="39" t="s">
        <v>136</v>
      </c>
      <c r="C87" s="11" t="s">
        <v>86</v>
      </c>
      <c r="D87" s="49"/>
    </row>
    <row r="88" spans="2:4" x14ac:dyDescent="0.25">
      <c r="B88" s="8" t="s">
        <v>137</v>
      </c>
      <c r="C88" s="11" t="s">
        <v>85</v>
      </c>
      <c r="D88" s="49"/>
    </row>
    <row r="89" spans="2:4" x14ac:dyDescent="0.25">
      <c r="B89" s="8" t="s">
        <v>122</v>
      </c>
      <c r="C89" s="2">
        <f>IF(C86="بله",1.3,IF(C86="خیر",1.7))</f>
        <v>1.3</v>
      </c>
      <c r="D89" s="49"/>
    </row>
    <row r="90" spans="2:4" ht="18" x14ac:dyDescent="0.35">
      <c r="B90" s="8" t="s">
        <v>135</v>
      </c>
      <c r="C90" s="3">
        <f>IF(C87="بله",MAX(C19,K32),C19)</f>
        <v>1.30185</v>
      </c>
      <c r="D90" s="50"/>
    </row>
    <row r="91" spans="2:4" ht="18" x14ac:dyDescent="0.35">
      <c r="B91" s="8" t="s">
        <v>133</v>
      </c>
      <c r="C91" s="2">
        <v>0.3</v>
      </c>
      <c r="D91" s="50" t="s">
        <v>129</v>
      </c>
    </row>
    <row r="92" spans="2:4" ht="18" x14ac:dyDescent="0.35">
      <c r="B92" s="8" t="s">
        <v>134</v>
      </c>
      <c r="C92" s="2">
        <v>2.75</v>
      </c>
      <c r="D92" s="50" t="s">
        <v>130</v>
      </c>
    </row>
    <row r="93" spans="2:4" ht="18" x14ac:dyDescent="0.35">
      <c r="B93" s="34" t="s">
        <v>127</v>
      </c>
      <c r="C93" s="3">
        <f>C89*C90*C10*(0.5*C10+C84+C85)</f>
        <v>8.4620250000000006</v>
      </c>
      <c r="D93" s="47" t="s">
        <v>126</v>
      </c>
    </row>
    <row r="94" spans="2:4" ht="18" x14ac:dyDescent="0.35">
      <c r="B94" s="8" t="s">
        <v>128</v>
      </c>
      <c r="C94" s="3">
        <f>(IF(C88="خیر",H8,H8*0.2/C83)*C10+C83*C85*25+C84*C83*21)*C83/2+C89/6*(C92-C91)*(C84+C85)^3</f>
        <v>8.3179453124999991</v>
      </c>
      <c r="D94" s="47" t="s">
        <v>132</v>
      </c>
    </row>
    <row r="95" spans="2:4" x14ac:dyDescent="0.25">
      <c r="B95" s="36" t="s">
        <v>138</v>
      </c>
      <c r="C95" s="38">
        <f>C93/C94</f>
        <v>1.0173215478206477</v>
      </c>
      <c r="D95" s="37" t="str">
        <f>IF(C95&lt;=1.05,"OK", "Not OK")</f>
        <v>OK</v>
      </c>
    </row>
  </sheetData>
  <phoneticPr fontId="12" type="noConversion"/>
  <dataValidations count="4">
    <dataValidation type="list" allowBlank="1" showInputMessage="1" showErrorMessage="1" promptTitle="انتخاب شهر" sqref="C3" xr:uid="{EE00267F-FFC9-4216-8E7F-CBF198A30AD9}">
      <formula1>$AB$4:$AB$59</formula1>
    </dataValidation>
    <dataValidation type="list" allowBlank="1" showInputMessage="1" showErrorMessage="1" sqref="H4" xr:uid="{BD47B16B-1122-4AF7-B943-90F2FAE65DE3}">
      <formula1>"I,II,III,IV"</formula1>
    </dataValidation>
    <dataValidation type="list" allowBlank="1" showInputMessage="1" showErrorMessage="1" sqref="H5" xr:uid="{25E0EE77-4A44-479A-8CC9-5AC6238DC00E}">
      <formula1>"0.2,0.25,0.3,0.35"</formula1>
    </dataValidation>
    <dataValidation type="list" allowBlank="1" showInputMessage="1" showErrorMessage="1" sqref="C13 C86:C88" xr:uid="{28DAF6AE-049E-459A-8D55-E5725F4573F3}">
      <formula1>"بله, خیر"</formula1>
    </dataValidation>
  </dataValidations>
  <hyperlinks>
    <hyperlink ref="L15" r:id="rId1" xr:uid="{B4F81881-D60F-4D37-8A56-6B8A568AEDC8}"/>
    <hyperlink ref="N15" r:id="rId2" xr:uid="{10D26335-06FF-48B3-8321-5A4B8A615247}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2CB14-A349-472C-BA36-C60678CBAFC7}">
  <dimension ref="B1:AA21"/>
  <sheetViews>
    <sheetView zoomScale="145" zoomScaleNormal="145" workbookViewId="0">
      <selection activeCell="E11" sqref="E11"/>
    </sheetView>
  </sheetViews>
  <sheetFormatPr defaultRowHeight="15" x14ac:dyDescent="0.25"/>
  <cols>
    <col min="2" max="2" width="17" customWidth="1"/>
    <col min="3" max="3" width="14" customWidth="1"/>
    <col min="4" max="4" width="10.7109375" customWidth="1"/>
    <col min="5" max="5" width="13.5703125" customWidth="1"/>
    <col min="6" max="6" width="14.42578125" customWidth="1"/>
    <col min="24" max="24" width="3.28515625" customWidth="1"/>
    <col min="25" max="25" width="5.140625" customWidth="1"/>
    <col min="26" max="26" width="27.85546875" customWidth="1"/>
  </cols>
  <sheetData>
    <row r="1" spans="2:27" x14ac:dyDescent="0.25">
      <c r="Z1" s="4" t="s">
        <v>91</v>
      </c>
      <c r="AA1" s="4">
        <v>2800</v>
      </c>
    </row>
    <row r="2" spans="2:27" x14ac:dyDescent="0.25">
      <c r="B2" s="63" t="s">
        <v>114</v>
      </c>
      <c r="C2" s="63"/>
      <c r="D2" s="63"/>
      <c r="E2" s="63"/>
      <c r="F2" s="63"/>
      <c r="Z2" s="4" t="s">
        <v>92</v>
      </c>
      <c r="AA2" s="4">
        <v>3000</v>
      </c>
    </row>
    <row r="3" spans="2:27" x14ac:dyDescent="0.25">
      <c r="B3" s="63"/>
      <c r="C3" s="63"/>
      <c r="D3" s="63"/>
      <c r="E3" s="63"/>
      <c r="F3" s="63"/>
      <c r="Z3" s="4" t="s">
        <v>93</v>
      </c>
      <c r="AA3" s="4">
        <v>2500</v>
      </c>
    </row>
    <row r="4" spans="2:27" x14ac:dyDescent="0.25">
      <c r="B4" s="61" t="s">
        <v>101</v>
      </c>
      <c r="C4" s="61" t="s">
        <v>102</v>
      </c>
      <c r="D4" s="61" t="s">
        <v>103</v>
      </c>
      <c r="E4" s="61" t="s">
        <v>104</v>
      </c>
      <c r="F4" s="61" t="s">
        <v>105</v>
      </c>
      <c r="Z4" s="4" t="s">
        <v>94</v>
      </c>
      <c r="AA4" s="4">
        <v>2700</v>
      </c>
    </row>
    <row r="5" spans="2:27" x14ac:dyDescent="0.25">
      <c r="B5" s="61"/>
      <c r="C5" s="61"/>
      <c r="D5" s="61"/>
      <c r="E5" s="61"/>
      <c r="F5" s="61"/>
      <c r="Z5" s="4" t="s">
        <v>95</v>
      </c>
      <c r="AA5" s="4">
        <v>1850</v>
      </c>
    </row>
    <row r="6" spans="2:27" x14ac:dyDescent="0.25">
      <c r="B6" s="21" t="s">
        <v>97</v>
      </c>
      <c r="C6" s="21">
        <f>VLOOKUP(B6,Z1:AA23,2,0)</f>
        <v>2100</v>
      </c>
      <c r="D6" s="21">
        <v>5.0000000000000001E-3</v>
      </c>
      <c r="E6" s="21">
        <f>C6*D6</f>
        <v>10.5</v>
      </c>
      <c r="F6" s="21" t="s">
        <v>111</v>
      </c>
      <c r="Z6" s="4" t="s">
        <v>106</v>
      </c>
      <c r="AA6" s="4">
        <v>1700</v>
      </c>
    </row>
    <row r="7" spans="2:27" x14ac:dyDescent="0.25">
      <c r="B7" s="21" t="s">
        <v>96</v>
      </c>
      <c r="C7" s="21">
        <f>VLOOKUP(B7,Z2:AA15,2,0)</f>
        <v>2100</v>
      </c>
      <c r="D7" s="21">
        <v>0.02</v>
      </c>
      <c r="E7" s="21">
        <f>C7*D7</f>
        <v>42</v>
      </c>
      <c r="F7" s="26" t="s">
        <v>111</v>
      </c>
      <c r="Z7" s="4" t="s">
        <v>97</v>
      </c>
      <c r="AA7" s="4">
        <v>2100</v>
      </c>
    </row>
    <row r="8" spans="2:27" x14ac:dyDescent="0.25">
      <c r="B8" s="20" t="s">
        <v>98</v>
      </c>
      <c r="C8" s="2">
        <f>VLOOKUP(B8,Z1:AA16,2,0)*0.8+0.2*AA13</f>
        <v>1300</v>
      </c>
      <c r="D8" s="20">
        <v>0.2</v>
      </c>
      <c r="E8" s="20">
        <f>C8*D8</f>
        <v>260</v>
      </c>
      <c r="F8" s="20" t="s">
        <v>140</v>
      </c>
      <c r="Z8" s="4" t="s">
        <v>108</v>
      </c>
      <c r="AA8" s="4">
        <v>0</v>
      </c>
    </row>
    <row r="9" spans="2:27" x14ac:dyDescent="0.25">
      <c r="B9" s="21" t="s">
        <v>96</v>
      </c>
      <c r="C9" s="21">
        <f>VLOOKUP(B9,Z1:AA24,2,0)</f>
        <v>2100</v>
      </c>
      <c r="D9" s="21">
        <v>0.02</v>
      </c>
      <c r="E9" s="21">
        <f>C9*D9</f>
        <v>42</v>
      </c>
      <c r="F9" s="26" t="s">
        <v>112</v>
      </c>
      <c r="Z9" s="4"/>
      <c r="AA9" s="4">
        <v>0</v>
      </c>
    </row>
    <row r="10" spans="2:27" x14ac:dyDescent="0.25">
      <c r="B10" s="21" t="s">
        <v>93</v>
      </c>
      <c r="C10" s="21">
        <f>VLOOKUP(B10,Z1:AA24,2,0)</f>
        <v>2500</v>
      </c>
      <c r="D10" s="21">
        <v>1.6E-2</v>
      </c>
      <c r="E10" s="21">
        <f>C10*D10</f>
        <v>40</v>
      </c>
      <c r="F10" s="21" t="s">
        <v>112</v>
      </c>
      <c r="Z10" s="4" t="s">
        <v>98</v>
      </c>
      <c r="AA10" s="4">
        <v>1100</v>
      </c>
    </row>
    <row r="11" spans="2:27" ht="17.25" x14ac:dyDescent="0.25">
      <c r="B11" s="23" t="s">
        <v>107</v>
      </c>
      <c r="C11" s="33">
        <f>'دیوار محوطه'!C10</f>
        <v>2.5</v>
      </c>
      <c r="D11" s="24" t="s">
        <v>109</v>
      </c>
      <c r="E11" s="27">
        <f>SUM(E6:E10)</f>
        <v>394.5</v>
      </c>
      <c r="F11" s="19" t="s">
        <v>113</v>
      </c>
      <c r="Z11" s="4" t="s">
        <v>99</v>
      </c>
      <c r="AA11" s="4">
        <v>1300</v>
      </c>
    </row>
    <row r="12" spans="2:27" ht="15.75" thickBot="1" x14ac:dyDescent="0.3">
      <c r="B12" s="59"/>
      <c r="C12" s="59"/>
      <c r="D12" s="60"/>
      <c r="E12" s="22"/>
      <c r="F12" s="25"/>
      <c r="Z12" s="4" t="s">
        <v>100</v>
      </c>
      <c r="AA12" s="4">
        <v>1700</v>
      </c>
    </row>
    <row r="13" spans="2:27" ht="15.75" thickBot="1" x14ac:dyDescent="0.3">
      <c r="B13" s="61" t="s">
        <v>110</v>
      </c>
      <c r="C13" s="61"/>
      <c r="D13" s="62"/>
      <c r="E13" s="28">
        <f>C11*E11</f>
        <v>986.25</v>
      </c>
      <c r="F13" s="19"/>
      <c r="Z13" s="4" t="s">
        <v>96</v>
      </c>
      <c r="AA13" s="4">
        <v>2100</v>
      </c>
    </row>
    <row r="14" spans="2:27" x14ac:dyDescent="0.25">
      <c r="Z14" s="4" t="s">
        <v>108</v>
      </c>
      <c r="AA14" s="4">
        <v>0</v>
      </c>
    </row>
    <row r="16" spans="2:27" x14ac:dyDescent="0.25">
      <c r="Z16" s="4"/>
      <c r="AA16" s="4"/>
    </row>
    <row r="17" spans="6:27" x14ac:dyDescent="0.25">
      <c r="F17" s="29" t="s">
        <v>115</v>
      </c>
      <c r="Z17" s="4"/>
      <c r="AA17" s="4"/>
    </row>
    <row r="18" spans="6:27" x14ac:dyDescent="0.25">
      <c r="F18" s="30" t="s">
        <v>139</v>
      </c>
      <c r="Z18" s="4"/>
      <c r="AA18" s="4"/>
    </row>
    <row r="19" spans="6:27" x14ac:dyDescent="0.25">
      <c r="F19" s="30" t="s">
        <v>116</v>
      </c>
      <c r="Z19" s="4"/>
      <c r="AA19" s="4"/>
    </row>
    <row r="20" spans="6:27" x14ac:dyDescent="0.25">
      <c r="F20" s="29" t="s">
        <v>117</v>
      </c>
      <c r="Z20" s="4"/>
      <c r="AA20" s="4"/>
    </row>
    <row r="21" spans="6:27" x14ac:dyDescent="0.25">
      <c r="F21" s="29" t="s">
        <v>143</v>
      </c>
    </row>
  </sheetData>
  <mergeCells count="8">
    <mergeCell ref="B12:D12"/>
    <mergeCell ref="B13:D13"/>
    <mergeCell ref="B2:F3"/>
    <mergeCell ref="B4:B5"/>
    <mergeCell ref="C4:C5"/>
    <mergeCell ref="D4:D5"/>
    <mergeCell ref="E4:E5"/>
    <mergeCell ref="F4:F5"/>
  </mergeCells>
  <phoneticPr fontId="12" type="noConversion"/>
  <dataValidations count="3">
    <dataValidation type="list" allowBlank="1" showInputMessage="1" showErrorMessage="1" sqref="B10 B6" xr:uid="{0102C51D-2F38-4C89-BCB7-F36C272FEF81}">
      <formula1>$Z$1:$Z$8</formula1>
    </dataValidation>
    <dataValidation type="list" allowBlank="1" showInputMessage="1" showErrorMessage="1" sqref="B8" xr:uid="{60D3D43B-2C8C-4705-A2FD-3C6AE3446B05}">
      <formula1>$Z$9:$Z$12</formula1>
    </dataValidation>
    <dataValidation type="list" allowBlank="1" showInputMessage="1" showErrorMessage="1" sqref="B7 B9" xr:uid="{1AD3A8C9-30B2-40B5-8153-6AF77A880396}">
      <formula1>$Z$13:$Z$14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I D A A B Q S w M E F A A C A A g A P H R c W a B j d o C i A A A A 9 Q A A A B I A H A B D b 2 5 m a W c v U G F j a 2 F n Z S 5 4 b W w g o h g A K K A U A A A A A A A A A A A A A A A A A A A A A A A A A A A A h Y + x D o I w F E V / h X S n h b I Q 8 q i D q y Q m R O P a l A q N 8 D C 0 W P 7 N w U / y F 8 Q o 6 u Z 4 z z 3 D v f f r D V Z T 1 w Y X P V j T Y 0 5 i G p F A o + o r g 3 V O R n c M U 7 I S s J X q J G s d z D L a b L J V T h r n z h l j 3 n v q E 9 o P N e N R F L N D s S l V o z t J P r L 5 L 4 c G r Z O o N B G w f 4 0 R n M Z J S h N O I 2 A L g 8 L g t + f z 3 G f 7 A 2 E 9 t m 4 c t N A Y 7 k p g S w T 2 v i A e U E s D B B Q A A g A I A D x 0 X F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8 d F x Z y L v D h p 4 A A A D Y A A A A E w A c A E Z v c m 1 1 b G F z L 1 N l Y 3 R p b 2 4 x L m 0 g o h g A K K A U A A A A A A A A A A A A A A A A A A A A A A A A A A A A b Y 0 9 C 4 M w E I b 3 Q P 5 D S B c L I j i L U + j a R a G D O E R 7 r a K 5 K / m A F v G / N z Z r 3 + X g / X j O w e h n Q t G k W 1 a c c e Y m b e E u W j 2 s U I p a r O A 5 E 1 E N B T t C d C 7 v E d Z C B W s B / Y 3 s M h A t 2 X n r r t p A L d N S 9 n u n C H 2 s 9 H k C n K S a N D 4 P + O c F M p J + 1 a K 1 G t 2 D r F G 0 B o N H 6 L L 0 L d 8 2 m d x S 5 s L H R G A w A 9 h 9 P 3 M 2 4 1 9 w 9 Q V Q S w E C L Q A U A A I A C A A 8 d F x Z o G N 2 g K I A A A D 1 A A A A E g A A A A A A A A A A A A A A A A A A A A A A Q 2 9 u Z m l n L 1 B h Y 2 t h Z 2 U u e G 1 s U E s B A i 0 A F A A C A A g A P H R c W Q / K 6 a u k A A A A 6 Q A A A B M A A A A A A A A A A A A A A A A A 7 g A A A F t D b 2 5 0 Z W 5 0 X 1 R 5 c G V z X S 5 4 b W x Q S w E C L Q A U A A I A C A A 8 d F x Z y L v D h p 4 A A A D Y A A A A E w A A A A A A A A A A A A A A A A D f A Q A A R m 9 y b X V s Y X M v U 2 V j d G l v b j E u b V B L B Q Y A A A A A A w A D A M I A A A D K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s C A A A A A A A A E o I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z M j d h Y z Z j M y 0 w M W Y 1 L T Q y N D E t O W Z m M y 0 1 M m Y 0 N z k 1 Z D E y M z c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R h Y m x l M V 8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w L T I 4 V D E x O j A z O j E 4 L j A x N T E w N z F a I i A v P j x F b n R y e S B U e X B l P S J G a W x s Q 2 9 s d W 1 u V H l w Z X M i I F Z h b H V l P S J z Q l E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M V a 4 g r 2 4 T E q u R Y Y d n v i V a A A A A A A C A A A A A A A Q Z g A A A A E A A C A A A A A / / i w V J T O / i 2 q n r u j z i d 6 q 4 V 9 N n U W l e X i I 4 / f m r X x 1 4 A A A A A A O g A A A A A I A A C A A A A C 6 G f B z 6 K r 8 1 M v S F u 5 Q b L A v C m + h O + M R 3 p K K X 3 3 h I z P V R V A A A A B V O e / s 0 0 E y X 3 e u z I C 1 T R z 6 P r c F 2 Y M v Q V O r Y m N I c 2 F X 5 j w K + K G k 2 e 2 2 B 9 a F r d 6 b j Y B R d K a C B L z 1 m P q Q z 3 / K B d t k R m C r k B w X m n V N 1 x 6 u D d Y 1 x E A A A A C I T J V T S T u D 7 4 K 8 7 T f v C + 5 k + G 5 w u m t 7 t O v 5 5 u J 8 7 q g g 6 C N U / + J y 8 K e / l O j v W 0 U I m K n X B V 1 + d t k B N l W K G G 3 t g o S 7 < / D a t a M a s h u p > 
</file>

<file path=customXml/itemProps1.xml><?xml version="1.0" encoding="utf-8"?>
<ds:datastoreItem xmlns:ds="http://schemas.openxmlformats.org/officeDocument/2006/customXml" ds:itemID="{4F2C4D76-EABB-43E6-B690-F9D07A6B633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Table1</vt:lpstr>
      <vt:lpstr>دیوار محوطه</vt:lpstr>
      <vt:lpstr>وزن دیوار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hossein moez</dc:creator>
  <cp:lastModifiedBy>hossein moez</cp:lastModifiedBy>
  <dcterms:created xsi:type="dcterms:W3CDTF">2024-10-27T17:25:19Z</dcterms:created>
  <dcterms:modified xsi:type="dcterms:W3CDTF">2025-05-27T12:19:38Z</dcterms:modified>
</cp:coreProperties>
</file>