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codeName="ThisWorkbook"/>
  <mc:AlternateContent xmlns:mc="http://schemas.openxmlformats.org/markup-compatibility/2006">
    <mc:Choice Requires="x15">
      <x15ac:absPath xmlns:x15ac="http://schemas.microsoft.com/office/spreadsheetml/2010/11/ac" url="D:\Morteza\99 Home\Estakhr\"/>
    </mc:Choice>
  </mc:AlternateContent>
  <xr:revisionPtr revIDLastSave="0" documentId="13_ncr:1_{ED3C36C7-D149-46B5-883B-9FDCED18FF19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A">Sheet1!$B$11</definedName>
    <definedName name="B">Sheet1!$B$21</definedName>
    <definedName name="Ccx">Sheet1!#REF!</definedName>
    <definedName name="Ccy">Sheet1!#REF!</definedName>
    <definedName name="Cix">Sheet1!#REF!</definedName>
    <definedName name="Ciy">Sheet1!#REF!</definedName>
    <definedName name="Gama">Sheet1!$B$8</definedName>
    <definedName name="Hcx">Sheet1!$B$18</definedName>
    <definedName name="Hcy">Sheet1!$F$18</definedName>
    <definedName name="Hix">Sheet1!$B$17</definedName>
    <definedName name="Hiy">Sheet1!$F$17</definedName>
    <definedName name="HL">Sheet1!$B$5</definedName>
    <definedName name="I">Sheet1!$B$12</definedName>
    <definedName name="landax">Sheet1!$B$15</definedName>
    <definedName name="landay">Sheet1!$F$15</definedName>
    <definedName name="Lx">Sheet1!$B$6</definedName>
    <definedName name="Ly">Sheet1!$B$7</definedName>
    <definedName name="Pchx">Sheet1!$B$30</definedName>
    <definedName name="Pchy">Sheet1!$F$30</definedName>
    <definedName name="Pcx">Sheet1!$B$26</definedName>
    <definedName name="Pcy">Sheet1!$F$26</definedName>
    <definedName name="Pihx">Sheet1!$B$28</definedName>
    <definedName name="Pihy">Sheet1!$F$28</definedName>
    <definedName name="Pix">Sheet1!$B$25</definedName>
    <definedName name="Piy">Sheet1!$F$25</definedName>
    <definedName name="_xlnm.Print_Area" localSheetId="0">Sheet1!$A$1:$M$30</definedName>
    <definedName name="Rs">Sheet1!$F$24</definedName>
    <definedName name="S">Sheet1!$AD$10</definedName>
    <definedName name="S0">Sheet1!$AC$10</definedName>
    <definedName name="T0">Sheet1!$AF$10</definedName>
    <definedName name="Ts">Sheet1!$AE$10</definedName>
    <definedName name="Tx">Sheet1!$B$16</definedName>
    <definedName name="Ty">Sheet1!$F$16</definedName>
    <definedName name="W">Sheet1!$B$9</definedName>
    <definedName name="Zb">Sheet1!$B$4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8" i="1" l="1"/>
  <c r="B9" i="1" l="1"/>
  <c r="F22" i="1" l="1"/>
  <c r="B22" i="1"/>
  <c r="J17" i="1"/>
  <c r="J24" i="1"/>
  <c r="B15" i="1"/>
  <c r="J18" i="1" l="1"/>
  <c r="J19" i="1" s="1"/>
  <c r="J25" i="1"/>
  <c r="J26" i="1" s="1"/>
  <c r="F18" i="1"/>
  <c r="F17" i="1"/>
  <c r="F15" i="1"/>
  <c r="F16" i="1" s="1"/>
  <c r="B18" i="1"/>
  <c r="B17" i="1"/>
  <c r="B16" i="1"/>
  <c r="F23" i="1" l="1"/>
  <c r="B23" i="1"/>
  <c r="AC10" i="1"/>
  <c r="AD10" i="1"/>
  <c r="AF10" i="1"/>
  <c r="AE10" i="1"/>
  <c r="F19" i="1" s="1"/>
  <c r="K24" i="1" l="1"/>
  <c r="K25" i="1" s="1"/>
  <c r="K26" i="1" s="1"/>
  <c r="K17" i="1"/>
  <c r="K18" i="1" s="1"/>
  <c r="K19" i="1" s="1"/>
  <c r="F20" i="1"/>
  <c r="F21" i="1" s="1"/>
  <c r="F26" i="1" s="1"/>
  <c r="F25" i="1"/>
  <c r="B25" i="1"/>
  <c r="B27" i="1" l="1"/>
  <c r="B28" i="1"/>
  <c r="L16" i="1"/>
  <c r="L17" i="1"/>
  <c r="F27" i="1"/>
  <c r="L24" i="1"/>
  <c r="F28" i="1"/>
  <c r="L23" i="1"/>
  <c r="M24" i="1"/>
  <c r="M23" i="1"/>
  <c r="F29" i="1"/>
  <c r="F30" i="1"/>
  <c r="B19" i="1"/>
  <c r="B20" i="1"/>
  <c r="L19" i="1" l="1"/>
  <c r="L25" i="1"/>
  <c r="L26" i="1" s="1"/>
  <c r="M25" i="1"/>
  <c r="M26" i="1" s="1"/>
  <c r="B21" i="1"/>
  <c r="B26" i="1" s="1"/>
  <c r="M17" i="1" l="1"/>
  <c r="M16" i="1"/>
  <c r="B30" i="1"/>
  <c r="B29" i="1"/>
  <c r="M18" i="1" l="1"/>
  <c r="M19" i="1" s="1"/>
</calcChain>
</file>

<file path=xl/sharedStrings.xml><?xml version="1.0" encoding="utf-8"?>
<sst xmlns="http://schemas.openxmlformats.org/spreadsheetml/2006/main" count="109" uniqueCount="67">
  <si>
    <t>I</t>
  </si>
  <si>
    <t>II</t>
  </si>
  <si>
    <t>III</t>
  </si>
  <si>
    <t>IV</t>
  </si>
  <si>
    <t>نوع زمین</t>
  </si>
  <si>
    <t>T0</t>
  </si>
  <si>
    <t>Ts</t>
  </si>
  <si>
    <t>S</t>
  </si>
  <si>
    <t>S0</t>
  </si>
  <si>
    <r>
      <t>H</t>
    </r>
    <r>
      <rPr>
        <vertAlign val="subscript"/>
        <sz val="11"/>
        <color theme="1"/>
        <rFont val="Times New Roman"/>
        <family val="1"/>
      </rPr>
      <t>L</t>
    </r>
    <r>
      <rPr>
        <sz val="11"/>
        <color theme="1"/>
        <rFont val="Times New Roman"/>
        <family val="1"/>
      </rPr>
      <t>=</t>
    </r>
  </si>
  <si>
    <t>N=</t>
  </si>
  <si>
    <t>B1=</t>
  </si>
  <si>
    <t>W=</t>
  </si>
  <si>
    <t>ton</t>
  </si>
  <si>
    <t>m</t>
  </si>
  <si>
    <t>Lx=</t>
  </si>
  <si>
    <t>Ly=</t>
  </si>
  <si>
    <r>
      <t>P</t>
    </r>
    <r>
      <rPr>
        <vertAlign val="subscript"/>
        <sz val="11"/>
        <color theme="1"/>
        <rFont val="Times New Roman"/>
        <family val="1"/>
      </rPr>
      <t>ix</t>
    </r>
    <r>
      <rPr>
        <sz val="11"/>
        <color theme="1"/>
        <rFont val="Times New Roman"/>
        <family val="1"/>
      </rPr>
      <t>=</t>
    </r>
  </si>
  <si>
    <r>
      <t>P</t>
    </r>
    <r>
      <rPr>
        <vertAlign val="subscript"/>
        <sz val="11"/>
        <color theme="1"/>
        <rFont val="Times New Roman"/>
        <family val="1"/>
      </rPr>
      <t>cx</t>
    </r>
    <r>
      <rPr>
        <sz val="11"/>
        <color theme="1"/>
        <rFont val="Times New Roman"/>
        <family val="1"/>
      </rPr>
      <t>=</t>
    </r>
  </si>
  <si>
    <r>
      <t>P</t>
    </r>
    <r>
      <rPr>
        <vertAlign val="subscript"/>
        <sz val="11"/>
        <color theme="1"/>
        <rFont val="Times New Roman"/>
        <family val="1"/>
      </rPr>
      <t>iy</t>
    </r>
    <r>
      <rPr>
        <sz val="11"/>
        <color theme="1"/>
        <rFont val="Times New Roman"/>
        <family val="1"/>
      </rPr>
      <t>=</t>
    </r>
  </si>
  <si>
    <r>
      <t>P</t>
    </r>
    <r>
      <rPr>
        <vertAlign val="subscript"/>
        <sz val="11"/>
        <color theme="1"/>
        <rFont val="Times New Roman"/>
        <family val="1"/>
      </rPr>
      <t>cy</t>
    </r>
    <r>
      <rPr>
        <sz val="11"/>
        <color theme="1"/>
        <rFont val="Times New Roman"/>
        <family val="1"/>
      </rPr>
      <t>=</t>
    </r>
  </si>
  <si>
    <t>ton/m</t>
  </si>
  <si>
    <r>
      <t>ton/m</t>
    </r>
    <r>
      <rPr>
        <vertAlign val="superscript"/>
        <sz val="11"/>
        <color theme="1"/>
        <rFont val="Times New Roman"/>
        <family val="1"/>
      </rPr>
      <t>2</t>
    </r>
  </si>
  <si>
    <t>Zb=</t>
  </si>
  <si>
    <t>γ =</t>
  </si>
  <si>
    <r>
      <t>ton/m</t>
    </r>
    <r>
      <rPr>
        <vertAlign val="superscript"/>
        <sz val="11"/>
        <color theme="1"/>
        <rFont val="Times New Roman"/>
        <family val="1"/>
      </rPr>
      <t>3</t>
    </r>
  </si>
  <si>
    <t>I =</t>
  </si>
  <si>
    <t>A =</t>
  </si>
  <si>
    <t>R =</t>
  </si>
  <si>
    <t>h=0</t>
  </si>
  <si>
    <r>
      <t>h=H</t>
    </r>
    <r>
      <rPr>
        <vertAlign val="subscript"/>
        <sz val="11"/>
        <color theme="1"/>
        <rFont val="Times New Roman"/>
        <family val="1"/>
      </rPr>
      <t>L</t>
    </r>
  </si>
  <si>
    <t>Static</t>
  </si>
  <si>
    <t>E Vertical</t>
  </si>
  <si>
    <t>E Impulsive</t>
  </si>
  <si>
    <t>E Convective</t>
  </si>
  <si>
    <t>h</t>
  </si>
  <si>
    <t>C=</t>
  </si>
  <si>
    <t>D=</t>
  </si>
  <si>
    <t>Force in the X-direction (Unit : ton.m)</t>
  </si>
  <si>
    <t>Force in the Y-direction (Unit : ton.m)</t>
  </si>
  <si>
    <t>X-direction</t>
  </si>
  <si>
    <r>
      <t>P</t>
    </r>
    <r>
      <rPr>
        <vertAlign val="subscript"/>
        <sz val="11"/>
        <color theme="1"/>
        <rFont val="Times New Roman"/>
        <family val="1"/>
      </rPr>
      <t>ihy</t>
    </r>
    <r>
      <rPr>
        <sz val="11"/>
        <color theme="1"/>
        <rFont val="Times New Roman"/>
        <family val="1"/>
      </rPr>
      <t>(h=0)=</t>
    </r>
  </si>
  <si>
    <r>
      <t>P</t>
    </r>
    <r>
      <rPr>
        <vertAlign val="subscript"/>
        <sz val="11"/>
        <color theme="1"/>
        <rFont val="Times New Roman"/>
        <family val="1"/>
      </rPr>
      <t>ihy</t>
    </r>
    <r>
      <rPr>
        <sz val="11"/>
        <color theme="1"/>
        <rFont val="Times New Roman"/>
        <family val="1"/>
      </rPr>
      <t>(h=H</t>
    </r>
    <r>
      <rPr>
        <vertAlign val="subscript"/>
        <sz val="11"/>
        <color theme="1"/>
        <rFont val="Times New Roman"/>
        <family val="1"/>
      </rPr>
      <t>L</t>
    </r>
    <r>
      <rPr>
        <sz val="11"/>
        <color theme="1"/>
        <rFont val="Times New Roman"/>
        <family val="1"/>
      </rPr>
      <t>)=</t>
    </r>
  </si>
  <si>
    <r>
      <t>P</t>
    </r>
    <r>
      <rPr>
        <vertAlign val="subscript"/>
        <sz val="11"/>
        <color theme="1"/>
        <rFont val="Times New Roman"/>
        <family val="1"/>
      </rPr>
      <t>ihx</t>
    </r>
    <r>
      <rPr>
        <sz val="11"/>
        <color theme="1"/>
        <rFont val="Times New Roman"/>
        <family val="1"/>
      </rPr>
      <t>(h=0)=</t>
    </r>
  </si>
  <si>
    <r>
      <t>P</t>
    </r>
    <r>
      <rPr>
        <vertAlign val="subscript"/>
        <sz val="11"/>
        <color theme="1"/>
        <rFont val="Times New Roman"/>
        <family val="1"/>
      </rPr>
      <t>ihx</t>
    </r>
    <r>
      <rPr>
        <sz val="11"/>
        <color theme="1"/>
        <rFont val="Times New Roman"/>
        <family val="1"/>
      </rPr>
      <t>(h=H</t>
    </r>
    <r>
      <rPr>
        <vertAlign val="subscript"/>
        <sz val="11"/>
        <color theme="1"/>
        <rFont val="Times New Roman"/>
        <family val="1"/>
      </rPr>
      <t>L</t>
    </r>
    <r>
      <rPr>
        <sz val="11"/>
        <color theme="1"/>
        <rFont val="Times New Roman"/>
        <family val="1"/>
      </rPr>
      <t>)=</t>
    </r>
  </si>
  <si>
    <r>
      <t>P</t>
    </r>
    <r>
      <rPr>
        <vertAlign val="subscript"/>
        <sz val="11"/>
        <color theme="1"/>
        <rFont val="Times New Roman"/>
        <family val="1"/>
      </rPr>
      <t>chx</t>
    </r>
    <r>
      <rPr>
        <sz val="11"/>
        <color theme="1"/>
        <rFont val="Times New Roman"/>
        <family val="1"/>
      </rPr>
      <t>(h=0)=</t>
    </r>
  </si>
  <si>
    <r>
      <t>P</t>
    </r>
    <r>
      <rPr>
        <vertAlign val="subscript"/>
        <sz val="11"/>
        <color theme="1"/>
        <rFont val="Times New Roman"/>
        <family val="1"/>
      </rPr>
      <t>chx</t>
    </r>
    <r>
      <rPr>
        <sz val="11"/>
        <color theme="1"/>
        <rFont val="Times New Roman"/>
        <family val="1"/>
      </rPr>
      <t>(h=H</t>
    </r>
    <r>
      <rPr>
        <vertAlign val="subscript"/>
        <sz val="11"/>
        <color theme="1"/>
        <rFont val="Times New Roman"/>
        <family val="1"/>
      </rPr>
      <t>L</t>
    </r>
    <r>
      <rPr>
        <sz val="11"/>
        <color theme="1"/>
        <rFont val="Times New Roman"/>
        <family val="1"/>
      </rPr>
      <t>)=</t>
    </r>
  </si>
  <si>
    <r>
      <t>P</t>
    </r>
    <r>
      <rPr>
        <vertAlign val="subscript"/>
        <sz val="11"/>
        <color theme="1"/>
        <rFont val="Times New Roman"/>
        <family val="1"/>
      </rPr>
      <t>chy</t>
    </r>
    <r>
      <rPr>
        <sz val="11"/>
        <color theme="1"/>
        <rFont val="Times New Roman"/>
        <family val="1"/>
      </rPr>
      <t>(h=0)=</t>
    </r>
  </si>
  <si>
    <r>
      <t>P</t>
    </r>
    <r>
      <rPr>
        <vertAlign val="subscript"/>
        <sz val="11"/>
        <color theme="1"/>
        <rFont val="Times New Roman"/>
        <family val="1"/>
      </rPr>
      <t>chy</t>
    </r>
    <r>
      <rPr>
        <sz val="11"/>
        <color theme="1"/>
        <rFont val="Times New Roman"/>
        <family val="1"/>
      </rPr>
      <t>(h=H</t>
    </r>
    <r>
      <rPr>
        <vertAlign val="subscript"/>
        <sz val="11"/>
        <color theme="1"/>
        <rFont val="Times New Roman"/>
        <family val="1"/>
      </rPr>
      <t>L</t>
    </r>
    <r>
      <rPr>
        <sz val="11"/>
        <color theme="1"/>
        <rFont val="Times New Roman"/>
        <family val="1"/>
      </rPr>
      <t>)=</t>
    </r>
  </si>
  <si>
    <t>Y-direction</t>
  </si>
  <si>
    <t>sec</t>
  </si>
  <si>
    <t>Input</t>
  </si>
  <si>
    <r>
      <t>λ</t>
    </r>
    <r>
      <rPr>
        <vertAlign val="subscript"/>
        <sz val="11"/>
        <color theme="1"/>
        <rFont val="Times New Roman"/>
        <family val="1"/>
      </rPr>
      <t>x</t>
    </r>
    <r>
      <rPr>
        <sz val="11"/>
        <color theme="1"/>
        <rFont val="Times New Roman"/>
        <family val="1"/>
      </rPr>
      <t>=</t>
    </r>
  </si>
  <si>
    <r>
      <t>λ</t>
    </r>
    <r>
      <rPr>
        <vertAlign val="subscript"/>
        <sz val="11"/>
        <color theme="1"/>
        <rFont val="Times New Roman"/>
        <family val="1"/>
      </rPr>
      <t>y</t>
    </r>
    <r>
      <rPr>
        <sz val="11"/>
        <color theme="1"/>
        <rFont val="Times New Roman"/>
        <family val="1"/>
      </rPr>
      <t>=</t>
    </r>
  </si>
  <si>
    <r>
      <t>T</t>
    </r>
    <r>
      <rPr>
        <vertAlign val="subscript"/>
        <sz val="11"/>
        <color theme="1"/>
        <rFont val="Times New Roman"/>
        <family val="1"/>
      </rPr>
      <t>cx</t>
    </r>
    <r>
      <rPr>
        <sz val="11"/>
        <color theme="1"/>
        <rFont val="Times New Roman"/>
        <family val="1"/>
      </rPr>
      <t>=</t>
    </r>
  </si>
  <si>
    <r>
      <t>T</t>
    </r>
    <r>
      <rPr>
        <vertAlign val="subscript"/>
        <sz val="11"/>
        <color theme="1"/>
        <rFont val="Times New Roman"/>
        <family val="1"/>
      </rPr>
      <t>cy</t>
    </r>
    <r>
      <rPr>
        <sz val="11"/>
        <color theme="1"/>
        <rFont val="Times New Roman"/>
        <family val="1"/>
      </rPr>
      <t>=</t>
    </r>
  </si>
  <si>
    <r>
      <t>h</t>
    </r>
    <r>
      <rPr>
        <vertAlign val="subscript"/>
        <sz val="11"/>
        <color theme="1"/>
        <rFont val="Times New Roman"/>
        <family val="1"/>
      </rPr>
      <t>ix</t>
    </r>
    <r>
      <rPr>
        <sz val="11"/>
        <color theme="1"/>
        <rFont val="Times New Roman"/>
        <family val="1"/>
      </rPr>
      <t>=</t>
    </r>
  </si>
  <si>
    <r>
      <t>h</t>
    </r>
    <r>
      <rPr>
        <vertAlign val="subscript"/>
        <sz val="11"/>
        <color theme="1"/>
        <rFont val="Times New Roman"/>
        <family val="1"/>
      </rPr>
      <t>iy</t>
    </r>
    <r>
      <rPr>
        <sz val="11"/>
        <color theme="1"/>
        <rFont val="Times New Roman"/>
        <family val="1"/>
      </rPr>
      <t>=</t>
    </r>
  </si>
  <si>
    <r>
      <t>h</t>
    </r>
    <r>
      <rPr>
        <vertAlign val="subscript"/>
        <sz val="11"/>
        <color theme="1"/>
        <rFont val="Times New Roman"/>
        <family val="1"/>
      </rPr>
      <t>cx</t>
    </r>
    <r>
      <rPr>
        <sz val="11"/>
        <color theme="1"/>
        <rFont val="Times New Roman"/>
        <family val="1"/>
      </rPr>
      <t>=</t>
    </r>
  </si>
  <si>
    <r>
      <t>h</t>
    </r>
    <r>
      <rPr>
        <vertAlign val="subscript"/>
        <sz val="11"/>
        <color theme="1"/>
        <rFont val="Times New Roman"/>
        <family val="1"/>
      </rPr>
      <t>cy</t>
    </r>
    <r>
      <rPr>
        <sz val="11"/>
        <color theme="1"/>
        <rFont val="Times New Roman"/>
        <family val="1"/>
      </rPr>
      <t>=</t>
    </r>
  </si>
  <si>
    <r>
      <t>B</t>
    </r>
    <r>
      <rPr>
        <vertAlign val="subscript"/>
        <sz val="11"/>
        <color theme="1"/>
        <rFont val="Times New Roman"/>
        <family val="1"/>
      </rPr>
      <t>x</t>
    </r>
    <r>
      <rPr>
        <sz val="11"/>
        <color theme="1"/>
        <rFont val="Times New Roman"/>
        <family val="1"/>
      </rPr>
      <t>=1.5*B1*N=</t>
    </r>
  </si>
  <si>
    <r>
      <t>B</t>
    </r>
    <r>
      <rPr>
        <vertAlign val="subscript"/>
        <sz val="11"/>
        <color theme="1"/>
        <rFont val="Times New Roman"/>
        <family val="1"/>
      </rPr>
      <t>y</t>
    </r>
    <r>
      <rPr>
        <sz val="11"/>
        <color theme="1"/>
        <rFont val="Times New Roman"/>
        <family val="1"/>
      </rPr>
      <t>=1.5*B1*N=</t>
    </r>
  </si>
  <si>
    <r>
      <t>W</t>
    </r>
    <r>
      <rPr>
        <vertAlign val="subscript"/>
        <sz val="11"/>
        <color theme="1"/>
        <rFont val="Times New Roman"/>
        <family val="1"/>
      </rPr>
      <t>ix</t>
    </r>
    <r>
      <rPr>
        <sz val="11"/>
        <color theme="1"/>
        <rFont val="Times New Roman"/>
        <family val="1"/>
      </rPr>
      <t>/W</t>
    </r>
    <r>
      <rPr>
        <vertAlign val="subscript"/>
        <sz val="11"/>
        <color theme="1"/>
        <rFont val="Times New Roman"/>
        <family val="1"/>
      </rPr>
      <t>L</t>
    </r>
    <r>
      <rPr>
        <sz val="11"/>
        <color theme="1"/>
        <rFont val="Times New Roman"/>
        <family val="1"/>
      </rPr>
      <t xml:space="preserve"> =</t>
    </r>
  </si>
  <si>
    <r>
      <t>W</t>
    </r>
    <r>
      <rPr>
        <vertAlign val="subscript"/>
        <sz val="11"/>
        <color theme="1"/>
        <rFont val="Times New Roman"/>
        <family val="1"/>
      </rPr>
      <t>cx</t>
    </r>
    <r>
      <rPr>
        <sz val="11"/>
        <color theme="1"/>
        <rFont val="Times New Roman"/>
        <family val="1"/>
      </rPr>
      <t>/W</t>
    </r>
    <r>
      <rPr>
        <vertAlign val="subscript"/>
        <sz val="11"/>
        <color theme="1"/>
        <rFont val="Times New Roman"/>
        <family val="1"/>
      </rPr>
      <t>L</t>
    </r>
    <r>
      <rPr>
        <sz val="11"/>
        <color theme="1"/>
        <rFont val="Times New Roman"/>
        <family val="1"/>
      </rPr>
      <t xml:space="preserve"> =</t>
    </r>
  </si>
  <si>
    <r>
      <t>W</t>
    </r>
    <r>
      <rPr>
        <vertAlign val="subscript"/>
        <sz val="11"/>
        <color theme="1"/>
        <rFont val="Times New Roman"/>
        <family val="1"/>
      </rPr>
      <t>iy</t>
    </r>
    <r>
      <rPr>
        <sz val="11"/>
        <color theme="1"/>
        <rFont val="Times New Roman"/>
        <family val="1"/>
      </rPr>
      <t>/W</t>
    </r>
    <r>
      <rPr>
        <vertAlign val="subscript"/>
        <sz val="11"/>
        <color theme="1"/>
        <rFont val="Times New Roman"/>
        <family val="1"/>
      </rPr>
      <t>L</t>
    </r>
    <r>
      <rPr>
        <sz val="11"/>
        <color theme="1"/>
        <rFont val="Times New Roman"/>
        <family val="1"/>
      </rPr>
      <t xml:space="preserve"> =</t>
    </r>
  </si>
  <si>
    <r>
      <t>W</t>
    </r>
    <r>
      <rPr>
        <vertAlign val="subscript"/>
        <sz val="11"/>
        <color theme="1"/>
        <rFont val="Times New Roman"/>
        <family val="1"/>
      </rPr>
      <t>cy</t>
    </r>
    <r>
      <rPr>
        <sz val="11"/>
        <color theme="1"/>
        <rFont val="Times New Roman"/>
        <family val="1"/>
      </rPr>
      <t>/W</t>
    </r>
    <r>
      <rPr>
        <vertAlign val="subscript"/>
        <sz val="11"/>
        <color theme="1"/>
        <rFont val="Times New Roman"/>
        <family val="1"/>
      </rPr>
      <t>L</t>
    </r>
    <r>
      <rPr>
        <sz val="11"/>
        <color theme="1"/>
        <rFont val="Times New Roman"/>
        <family val="1"/>
      </rPr>
      <t xml:space="preserve"> =</t>
    </r>
  </si>
  <si>
    <t>Pool Forces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</si>
</sst>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vertAlign val="subscript"/>
      <sz val="11"/>
      <color theme="1"/>
      <name val="Times New Roman"/>
      <family val="1"/>
    </font>
    <font>
      <sz val="11"/>
      <color theme="1"/>
      <name val="B Lotus"/>
      <charset val="178"/>
    </font>
    <font>
      <vertAlign val="superscript"/>
      <sz val="11"/>
      <color theme="1"/>
      <name val="Times New Roman"/>
      <family val="1"/>
    </font>
    <font>
      <sz val="16"/>
      <color theme="1"/>
      <name val="Times New Roman"/>
      <family val="1"/>
    </font>
    <font>
      <sz val="10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1" fillId="0" borderId="8" xfId="0" applyNumberFormat="1" applyFont="1" applyBorder="1" applyAlignment="1">
      <alignment horizontal="center" vertical="center"/>
    </xf>
    <xf numFmtId="164" fontId="1" fillId="0" borderId="8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164" fontId="1" fillId="0" borderId="12" xfId="0" applyNumberFormat="1" applyFont="1" applyFill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64" fontId="1" fillId="0" borderId="21" xfId="0" applyNumberFormat="1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164" fontId="1" fillId="0" borderId="27" xfId="0" applyNumberFormat="1" applyFont="1" applyBorder="1" applyAlignment="1">
      <alignment horizontal="center" vertical="center"/>
    </xf>
    <xf numFmtId="164" fontId="1" fillId="0" borderId="20" xfId="0" applyNumberFormat="1" applyFont="1" applyBorder="1" applyAlignment="1">
      <alignment horizontal="center" vertical="center"/>
    </xf>
    <xf numFmtId="0" fontId="1" fillId="5" borderId="28" xfId="0" applyFont="1" applyFill="1" applyBorder="1" applyAlignment="1">
      <alignment horizontal="center" vertical="center"/>
    </xf>
    <xf numFmtId="0" fontId="1" fillId="5" borderId="29" xfId="0" applyFont="1" applyFill="1" applyBorder="1" applyAlignment="1">
      <alignment horizontal="center" vertical="center"/>
    </xf>
    <xf numFmtId="0" fontId="1" fillId="5" borderId="30" xfId="0" applyFont="1" applyFill="1" applyBorder="1" applyAlignment="1">
      <alignment horizontal="center" vertical="center"/>
    </xf>
    <xf numFmtId="164" fontId="1" fillId="0" borderId="6" xfId="0" applyNumberFormat="1" applyFont="1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/>
    </xf>
    <xf numFmtId="0" fontId="1" fillId="5" borderId="33" xfId="0" applyFont="1" applyFill="1" applyBorder="1" applyAlignment="1">
      <alignment horizontal="center" vertical="center"/>
    </xf>
    <xf numFmtId="0" fontId="1" fillId="5" borderId="34" xfId="0" applyFont="1" applyFill="1" applyBorder="1" applyAlignment="1">
      <alignment horizontal="center" vertical="center"/>
    </xf>
    <xf numFmtId="0" fontId="1" fillId="5" borderId="35" xfId="0" applyFont="1" applyFill="1" applyBorder="1" applyAlignment="1">
      <alignment horizontal="center" vertical="center"/>
    </xf>
    <xf numFmtId="0" fontId="1" fillId="5" borderId="36" xfId="0" applyFont="1" applyFill="1" applyBorder="1" applyAlignment="1">
      <alignment horizontal="center" vertical="center"/>
    </xf>
    <xf numFmtId="164" fontId="1" fillId="0" borderId="23" xfId="0" applyNumberFormat="1" applyFont="1" applyBorder="1" applyAlignment="1">
      <alignment horizontal="center" vertical="center"/>
    </xf>
    <xf numFmtId="164" fontId="1" fillId="0" borderId="37" xfId="0" applyNumberFormat="1" applyFont="1" applyBorder="1" applyAlignment="1">
      <alignment horizontal="center" vertical="center"/>
    </xf>
    <xf numFmtId="0" fontId="1" fillId="5" borderId="18" xfId="0" applyFont="1" applyFill="1" applyBorder="1" applyAlignment="1">
      <alignment horizontal="center" vertical="center"/>
    </xf>
    <xf numFmtId="0" fontId="1" fillId="5" borderId="19" xfId="0" applyFont="1" applyFill="1" applyBorder="1" applyAlignment="1">
      <alignment horizontal="center" vertical="center"/>
    </xf>
    <xf numFmtId="0" fontId="1" fillId="5" borderId="38" xfId="0" applyFont="1" applyFill="1" applyBorder="1" applyAlignment="1">
      <alignment horizontal="center" vertical="center"/>
    </xf>
    <xf numFmtId="164" fontId="1" fillId="6" borderId="31" xfId="0" applyNumberFormat="1" applyFont="1" applyFill="1" applyBorder="1" applyAlignment="1">
      <alignment horizontal="center" vertical="center"/>
    </xf>
    <xf numFmtId="164" fontId="1" fillId="6" borderId="10" xfId="0" applyNumberFormat="1" applyFont="1" applyFill="1" applyBorder="1" applyAlignment="1">
      <alignment horizontal="center" vertical="center"/>
    </xf>
    <xf numFmtId="164" fontId="1" fillId="6" borderId="2" xfId="0" applyNumberFormat="1" applyFont="1" applyFill="1" applyBorder="1" applyAlignment="1">
      <alignment horizontal="center" vertical="center"/>
    </xf>
    <xf numFmtId="164" fontId="1" fillId="6" borderId="32" xfId="0" applyNumberFormat="1" applyFont="1" applyFill="1" applyBorder="1" applyAlignment="1">
      <alignment horizontal="center" vertical="center"/>
    </xf>
    <xf numFmtId="164" fontId="1" fillId="6" borderId="11" xfId="0" applyNumberFormat="1" applyFont="1" applyFill="1" applyBorder="1" applyAlignment="1">
      <alignment horizontal="center" vertical="center"/>
    </xf>
    <xf numFmtId="164" fontId="1" fillId="6" borderId="5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1" fillId="3" borderId="21" xfId="0" applyNumberFormat="1" applyFont="1" applyFill="1" applyBorder="1" applyAlignment="1" applyProtection="1">
      <alignment horizontal="center" vertical="center"/>
      <protection locked="0"/>
    </xf>
    <xf numFmtId="0" fontId="1" fillId="3" borderId="8" xfId="0" applyNumberFormat="1" applyFont="1" applyFill="1" applyBorder="1" applyAlignment="1" applyProtection="1">
      <alignment horizontal="center" vertical="center"/>
      <protection locked="0"/>
    </xf>
    <xf numFmtId="0" fontId="1" fillId="3" borderId="12" xfId="0" applyNumberFormat="1" applyFont="1" applyFill="1" applyBorder="1" applyAlignment="1" applyProtection="1">
      <alignment horizontal="center" vertical="center"/>
      <protection locked="0"/>
    </xf>
    <xf numFmtId="0" fontId="1" fillId="0" borderId="8" xfId="0" applyNumberFormat="1" applyFont="1" applyFill="1" applyBorder="1" applyAlignment="1" applyProtection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4" borderId="17" xfId="0" applyFont="1" applyFill="1" applyBorder="1" applyAlignment="1">
      <alignment horizontal="center" vertical="center"/>
    </xf>
    <xf numFmtId="0" fontId="1" fillId="4" borderId="18" xfId="0" applyFont="1" applyFill="1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4" borderId="24" xfId="0" applyFont="1" applyFill="1" applyBorder="1" applyAlignment="1">
      <alignment horizontal="center" vertical="center"/>
    </xf>
    <xf numFmtId="0" fontId="1" fillId="4" borderId="25" xfId="0" applyFont="1" applyFill="1" applyBorder="1" applyAlignment="1">
      <alignment horizontal="center" vertical="center"/>
    </xf>
    <xf numFmtId="0" fontId="1" fillId="4" borderId="2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0" fontId="1" fillId="2" borderId="25" xfId="0" applyFont="1" applyFill="1" applyBorder="1" applyAlignment="1">
      <alignment horizontal="center" vertical="center"/>
    </xf>
    <xf numFmtId="0" fontId="1" fillId="2" borderId="2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344143</xdr:colOff>
      <xdr:row>10</xdr:row>
      <xdr:rowOff>76200</xdr:rowOff>
    </xdr:from>
    <xdr:to>
      <xdr:col>10</xdr:col>
      <xdr:colOff>486112</xdr:colOff>
      <xdr:row>11</xdr:row>
      <xdr:rowOff>180975</xdr:rowOff>
    </xdr:to>
    <xdr:grpSp>
      <xdr:nvGrpSpPr>
        <xdr:cNvPr id="23" name="Group 22">
          <a:extLst>
            <a:ext uri="{FF2B5EF4-FFF2-40B4-BE49-F238E27FC236}">
              <a16:creationId xmlns:a16="http://schemas.microsoft.com/office/drawing/2014/main" id="{E7228839-F86D-4EC1-B519-547C92EA1B7E}"/>
            </a:ext>
          </a:extLst>
        </xdr:cNvPr>
        <xdr:cNvGrpSpPr/>
      </xdr:nvGrpSpPr>
      <xdr:grpSpPr>
        <a:xfrm>
          <a:off x="2804078" y="2652091"/>
          <a:ext cx="4026512" cy="353254"/>
          <a:chOff x="2562225" y="2047875"/>
          <a:chExt cx="4331352" cy="352425"/>
        </a:xfrm>
      </xdr:grpSpPr>
      <xdr:sp macro="" textlink="">
        <xdr:nvSpPr>
          <xdr:cNvPr id="18" name="TextBox 17">
            <a:extLst>
              <a:ext uri="{FF2B5EF4-FFF2-40B4-BE49-F238E27FC236}">
                <a16:creationId xmlns:a16="http://schemas.microsoft.com/office/drawing/2014/main" id="{E80AEB63-F576-4A8A-A5A6-4740C3575F05}"/>
              </a:ext>
            </a:extLst>
          </xdr:cNvPr>
          <xdr:cNvSpPr txBox="1"/>
        </xdr:nvSpPr>
        <xdr:spPr>
          <a:xfrm>
            <a:off x="2562225" y="2047875"/>
            <a:ext cx="428626" cy="3524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400">
                <a:latin typeface="Times New Roman" panose="02020603050405020304" pitchFamily="18" charset="0"/>
                <a:cs typeface="Times New Roman" panose="02020603050405020304" pitchFamily="18" charset="0"/>
              </a:rPr>
              <a:t>P</a:t>
            </a:r>
            <a:r>
              <a:rPr lang="en-US" sz="1400" baseline="-25000">
                <a:latin typeface="Times New Roman" panose="02020603050405020304" pitchFamily="18" charset="0"/>
                <a:cs typeface="Times New Roman" panose="02020603050405020304" pitchFamily="18" charset="0"/>
              </a:rPr>
              <a:t>s</a:t>
            </a:r>
          </a:p>
        </xdr:txBody>
      </xdr:sp>
      <xdr:sp macro="" textlink="">
        <xdr:nvSpPr>
          <xdr:cNvPr id="19" name="TextBox 18">
            <a:extLst>
              <a:ext uri="{FF2B5EF4-FFF2-40B4-BE49-F238E27FC236}">
                <a16:creationId xmlns:a16="http://schemas.microsoft.com/office/drawing/2014/main" id="{71514065-FCFE-4F43-8730-2677F8E2DF4B}"/>
              </a:ext>
            </a:extLst>
          </xdr:cNvPr>
          <xdr:cNvSpPr txBox="1"/>
        </xdr:nvSpPr>
        <xdr:spPr>
          <a:xfrm>
            <a:off x="3409950" y="2047875"/>
            <a:ext cx="428626" cy="3524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400">
                <a:latin typeface="Times New Roman" panose="02020603050405020304" pitchFamily="18" charset="0"/>
                <a:cs typeface="Times New Roman" panose="02020603050405020304" pitchFamily="18" charset="0"/>
              </a:rPr>
              <a:t>P</a:t>
            </a:r>
            <a:r>
              <a:rPr lang="en-US" sz="1400" baseline="-25000">
                <a:latin typeface="Times New Roman" panose="02020603050405020304" pitchFamily="18" charset="0"/>
                <a:cs typeface="Times New Roman" panose="02020603050405020304" pitchFamily="18" charset="0"/>
              </a:rPr>
              <a:t>v</a:t>
            </a:r>
          </a:p>
        </xdr:txBody>
      </xdr:sp>
      <xdr:sp macro="" textlink="">
        <xdr:nvSpPr>
          <xdr:cNvPr id="20" name="TextBox 19">
            <a:extLst>
              <a:ext uri="{FF2B5EF4-FFF2-40B4-BE49-F238E27FC236}">
                <a16:creationId xmlns:a16="http://schemas.microsoft.com/office/drawing/2014/main" id="{2178575A-ED43-4513-8954-F79AFA8E774D}"/>
              </a:ext>
            </a:extLst>
          </xdr:cNvPr>
          <xdr:cNvSpPr txBox="1"/>
        </xdr:nvSpPr>
        <xdr:spPr>
          <a:xfrm>
            <a:off x="4191296" y="2047875"/>
            <a:ext cx="428626" cy="3524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400">
                <a:latin typeface="Times New Roman" panose="02020603050405020304" pitchFamily="18" charset="0"/>
                <a:cs typeface="Times New Roman" panose="02020603050405020304" pitchFamily="18" charset="0"/>
              </a:rPr>
              <a:t>P</a:t>
            </a:r>
            <a:r>
              <a:rPr lang="en-US" sz="1400" baseline="-25000">
                <a:latin typeface="Times New Roman" panose="02020603050405020304" pitchFamily="18" charset="0"/>
                <a:cs typeface="Times New Roman" panose="02020603050405020304" pitchFamily="18" charset="0"/>
              </a:rPr>
              <a:t>i</a:t>
            </a:r>
          </a:p>
        </xdr:txBody>
      </xdr:sp>
      <xdr:sp macro="" textlink="">
        <xdr:nvSpPr>
          <xdr:cNvPr id="21" name="TextBox 20">
            <a:extLst>
              <a:ext uri="{FF2B5EF4-FFF2-40B4-BE49-F238E27FC236}">
                <a16:creationId xmlns:a16="http://schemas.microsoft.com/office/drawing/2014/main" id="{E069A040-E8B0-4E1C-80C1-E1B5CA4FD834}"/>
              </a:ext>
            </a:extLst>
          </xdr:cNvPr>
          <xdr:cNvSpPr txBox="1"/>
        </xdr:nvSpPr>
        <xdr:spPr>
          <a:xfrm>
            <a:off x="5112329" y="2047875"/>
            <a:ext cx="428626" cy="3524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400">
                <a:latin typeface="Times New Roman" panose="02020603050405020304" pitchFamily="18" charset="0"/>
                <a:cs typeface="Times New Roman" panose="02020603050405020304" pitchFamily="18" charset="0"/>
              </a:rPr>
              <a:t>P</a:t>
            </a:r>
            <a:r>
              <a:rPr lang="en-US" sz="1400" baseline="-25000">
                <a:latin typeface="Times New Roman" panose="02020603050405020304" pitchFamily="18" charset="0"/>
                <a:cs typeface="Times New Roman" panose="02020603050405020304" pitchFamily="18" charset="0"/>
              </a:rPr>
              <a:t>c</a:t>
            </a:r>
          </a:p>
        </xdr:txBody>
      </xdr:sp>
      <xdr:sp macro="" textlink="">
        <xdr:nvSpPr>
          <xdr:cNvPr id="22" name="TextBox 21">
            <a:extLst>
              <a:ext uri="{FF2B5EF4-FFF2-40B4-BE49-F238E27FC236}">
                <a16:creationId xmlns:a16="http://schemas.microsoft.com/office/drawing/2014/main" id="{57B5383C-06FC-4AEE-A42C-2583A354FFFA}"/>
              </a:ext>
            </a:extLst>
          </xdr:cNvPr>
          <xdr:cNvSpPr txBox="1"/>
        </xdr:nvSpPr>
        <xdr:spPr>
          <a:xfrm>
            <a:off x="6464951" y="2047875"/>
            <a:ext cx="428626" cy="3524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400">
                <a:latin typeface="Times New Roman" panose="02020603050405020304" pitchFamily="18" charset="0"/>
                <a:cs typeface="Times New Roman" panose="02020603050405020304" pitchFamily="18" charset="0"/>
              </a:rPr>
              <a:t>P</a:t>
            </a:r>
            <a:r>
              <a:rPr lang="en-US" sz="1400" baseline="-25000">
                <a:latin typeface="Times New Roman" panose="02020603050405020304" pitchFamily="18" charset="0"/>
                <a:cs typeface="Times New Roman" panose="02020603050405020304" pitchFamily="18" charset="0"/>
              </a:rPr>
              <a:t>v</a:t>
            </a:r>
          </a:p>
        </xdr:txBody>
      </xdr:sp>
    </xdr:grpSp>
    <xdr:clientData/>
  </xdr:twoCellAnchor>
  <xdr:twoCellAnchor editAs="oneCell">
    <xdr:from>
      <xdr:col>4</xdr:col>
      <xdr:colOff>107156</xdr:colOff>
      <xdr:row>3</xdr:row>
      <xdr:rowOff>53578</xdr:rowOff>
    </xdr:from>
    <xdr:to>
      <xdr:col>10</xdr:col>
      <xdr:colOff>1035471</xdr:colOff>
      <xdr:row>11</xdr:row>
      <xdr:rowOff>520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47E3463D-CED4-4015-9C82-ED2C71AC12E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1247" t="28244" r="43450" b="45408"/>
        <a:stretch/>
      </xdr:blipFill>
      <xdr:spPr bwMode="auto">
        <a:xfrm>
          <a:off x="2567091" y="890121"/>
          <a:ext cx="4812858" cy="193476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9</xdr:col>
      <xdr:colOff>847396</xdr:colOff>
      <xdr:row>2</xdr:row>
      <xdr:rowOff>91964</xdr:rowOff>
    </xdr:from>
    <xdr:ext cx="3017725" cy="1354065"/>
    <xdr:grpSp>
      <xdr:nvGrpSpPr>
        <xdr:cNvPr id="5" name="Group 4">
          <a:extLst>
            <a:ext uri="{FF2B5EF4-FFF2-40B4-BE49-F238E27FC236}">
              <a16:creationId xmlns:a16="http://schemas.microsoft.com/office/drawing/2014/main" id="{64390BF5-2A59-4610-BBC4-702ECE2DE35E}"/>
            </a:ext>
          </a:extLst>
        </xdr:cNvPr>
        <xdr:cNvGrpSpPr>
          <a:grpSpLocks/>
        </xdr:cNvGrpSpPr>
      </xdr:nvGrpSpPr>
      <xdr:grpSpPr>
        <a:xfrm>
          <a:off x="6139983" y="680029"/>
          <a:ext cx="3017725" cy="1354065"/>
          <a:chOff x="7390086" y="1826172"/>
          <a:chExt cx="3015155" cy="1471448"/>
        </a:xfrm>
      </xdr:grpSpPr>
      <xdr:sp macro="" textlink="">
        <xdr:nvSpPr>
          <xdr:cNvPr id="2" name="Rectangle: Rounded Corners 1">
            <a:extLst>
              <a:ext uri="{FF2B5EF4-FFF2-40B4-BE49-F238E27FC236}">
                <a16:creationId xmlns:a16="http://schemas.microsoft.com/office/drawing/2014/main" id="{2BF6A5F4-6302-4318-B5A4-D24370F8CD6C}"/>
              </a:ext>
            </a:extLst>
          </xdr:cNvPr>
          <xdr:cNvSpPr/>
        </xdr:nvSpPr>
        <xdr:spPr>
          <a:xfrm>
            <a:off x="7390086" y="1826172"/>
            <a:ext cx="3015155" cy="1471448"/>
          </a:xfrm>
          <a:prstGeom prst="roundRect">
            <a:avLst/>
          </a:prstGeom>
          <a:solidFill>
            <a:schemeClr val="bg1">
              <a:lumMod val="85000"/>
            </a:schemeClr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>
            <a:noAutofit/>
          </a:bodyPr>
          <a:lstStyle/>
          <a:p>
            <a:pPr algn="ctr">
              <a:lnSpc>
                <a:spcPct val="150000"/>
              </a:lnSpc>
            </a:pPr>
            <a:r>
              <a:rPr lang="en-US" sz="110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Written By: Morteza Bagheri</a:t>
            </a:r>
          </a:p>
          <a:p>
            <a:pPr algn="ctr">
              <a:lnSpc>
                <a:spcPct val="150000"/>
              </a:lnSpc>
            </a:pPr>
            <a:r>
              <a:rPr lang="en-US" sz="110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Master of science in structural engineering</a:t>
            </a:r>
          </a:p>
          <a:p>
            <a:pPr algn="ctr">
              <a:lnSpc>
                <a:spcPct val="150000"/>
              </a:lnSpc>
            </a:pPr>
            <a:r>
              <a:rPr lang="en-US" sz="90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Amirkabir University of Technology (Tehran Polytechnic)</a:t>
            </a:r>
          </a:p>
          <a:p>
            <a:pPr algn="ctr">
              <a:lnSpc>
                <a:spcPct val="150000"/>
              </a:lnSpc>
            </a:pPr>
            <a:r>
              <a:rPr lang="en-US" sz="100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 Bagheri.structure@gmail.com</a:t>
            </a:r>
          </a:p>
          <a:p>
            <a:pPr algn="ctr">
              <a:lnSpc>
                <a:spcPct val="150000"/>
              </a:lnSpc>
            </a:pPr>
            <a:r>
              <a:rPr lang="en-US" sz="100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Bagheri.structure</a:t>
            </a:r>
          </a:p>
        </xdr:txBody>
      </xdr:sp>
      <xdr:pic>
        <xdr:nvPicPr>
          <xdr:cNvPr id="29" name="Picture 28">
            <a:extLst>
              <a:ext uri="{FF2B5EF4-FFF2-40B4-BE49-F238E27FC236}">
                <a16:creationId xmlns:a16="http://schemas.microsoft.com/office/drawing/2014/main" id="{CFB4C7FB-20B3-4816-90B3-F4B41FEEDF7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clrChange>
              <a:clrFrom>
                <a:srgbClr val="F7F7F7"/>
              </a:clrFrom>
              <a:clrTo>
                <a:srgbClr val="F7F7F7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95898" y="2710739"/>
            <a:ext cx="196190" cy="205105"/>
          </a:xfrm>
          <a:prstGeom prst="rect">
            <a:avLst/>
          </a:prstGeom>
          <a:noFill/>
          <a:ln>
            <a:noFill/>
          </a:ln>
        </xdr:spPr>
      </xdr:pic>
      <xdr:pic>
        <xdr:nvPicPr>
          <xdr:cNvPr id="31" name="Picture 30">
            <a:extLst>
              <a:ext uri="{FF2B5EF4-FFF2-40B4-BE49-F238E27FC236}">
                <a16:creationId xmlns:a16="http://schemas.microsoft.com/office/drawing/2014/main" id="{81A6CEB7-B8FA-4DF5-8FA6-65135310934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198070" y="2946405"/>
            <a:ext cx="262682" cy="212291"/>
          </a:xfrm>
          <a:prstGeom prst="rect">
            <a:avLst/>
          </a:prstGeom>
          <a:noFill/>
          <a:ln>
            <a:noFill/>
          </a:ln>
        </xdr:spPr>
      </xdr:pic>
    </xdr:grp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G47"/>
  <sheetViews>
    <sheetView tabSelected="1" zoomScale="115" zoomScaleNormal="115" workbookViewId="0">
      <selection activeCell="N9" sqref="N9"/>
    </sheetView>
  </sheetViews>
  <sheetFormatPr defaultColWidth="8.7109375" defaultRowHeight="20.100000000000001" customHeight="1" x14ac:dyDescent="0.25"/>
  <cols>
    <col min="1" max="1" width="15.7109375" style="1" customWidth="1"/>
    <col min="2" max="2" width="10.7109375" style="4" customWidth="1"/>
    <col min="3" max="3" width="7.7109375" style="1" customWidth="1"/>
    <col min="4" max="4" width="2.7109375" style="2" customWidth="1"/>
    <col min="5" max="5" width="15.7109375" style="2" customWidth="1"/>
    <col min="6" max="6" width="10.7109375" style="2" customWidth="1"/>
    <col min="7" max="7" width="7.7109375" style="1" customWidth="1"/>
    <col min="8" max="8" width="2.7109375" style="1" customWidth="1"/>
    <col min="9" max="9" width="5.5703125" style="1" bestFit="1" customWidth="1"/>
    <col min="10" max="14" width="15.7109375" style="1" customWidth="1"/>
    <col min="15" max="26" width="8.7109375" style="1"/>
    <col min="27" max="33" width="0" style="1" hidden="1" customWidth="1"/>
    <col min="34" max="16384" width="8.7109375" style="1"/>
  </cols>
  <sheetData>
    <row r="1" spans="1:33" s="10" customFormat="1" ht="36.75" customHeight="1" x14ac:dyDescent="0.25">
      <c r="A1" s="57" t="s">
        <v>66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</row>
    <row r="2" spans="1:33" s="10" customFormat="1" ht="9.9499999999999993" customHeight="1" thickBot="1" x14ac:dyDescent="0.3">
      <c r="B2" s="4"/>
    </row>
    <row r="3" spans="1:33" s="5" customFormat="1" ht="20.100000000000001" customHeight="1" thickBot="1" x14ac:dyDescent="0.3">
      <c r="A3" s="54" t="s">
        <v>51</v>
      </c>
      <c r="B3" s="55"/>
      <c r="C3" s="56"/>
      <c r="K3" s="46"/>
      <c r="L3" s="46"/>
      <c r="M3" s="46"/>
      <c r="N3" s="45"/>
      <c r="O3" s="45"/>
      <c r="AA3" s="2">
        <v>0.35</v>
      </c>
      <c r="AB3" s="2">
        <v>0.3</v>
      </c>
      <c r="AC3" s="2">
        <v>0.25</v>
      </c>
      <c r="AD3" s="2">
        <v>0.2</v>
      </c>
      <c r="AE3" s="52" t="s">
        <v>6</v>
      </c>
      <c r="AF3" s="52" t="s">
        <v>5</v>
      </c>
      <c r="AG3" s="53" t="s">
        <v>4</v>
      </c>
    </row>
    <row r="4" spans="1:33" ht="20.100000000000001" customHeight="1" x14ac:dyDescent="0.25">
      <c r="A4" s="17" t="s">
        <v>23</v>
      </c>
      <c r="B4" s="48">
        <v>14.22</v>
      </c>
      <c r="C4" s="18" t="s">
        <v>14</v>
      </c>
      <c r="E4" s="5"/>
      <c r="F4" s="5"/>
      <c r="G4" s="5"/>
      <c r="H4" s="5"/>
      <c r="I4" s="5"/>
      <c r="K4" s="46"/>
      <c r="L4" s="46"/>
      <c r="M4" s="46"/>
      <c r="N4" s="45"/>
      <c r="O4" s="45"/>
      <c r="AA4" s="1" t="s">
        <v>8</v>
      </c>
      <c r="AB4" s="1" t="s">
        <v>7</v>
      </c>
      <c r="AC4" s="1" t="s">
        <v>8</v>
      </c>
      <c r="AD4" s="1" t="s">
        <v>7</v>
      </c>
      <c r="AE4" s="52"/>
      <c r="AF4" s="52"/>
      <c r="AG4" s="53"/>
    </row>
    <row r="5" spans="1:33" ht="20.100000000000001" customHeight="1" x14ac:dyDescent="0.25">
      <c r="A5" s="8" t="s">
        <v>9</v>
      </c>
      <c r="B5" s="49">
        <v>1.2</v>
      </c>
      <c r="C5" s="14" t="s">
        <v>14</v>
      </c>
      <c r="E5" s="5"/>
      <c r="F5" s="5"/>
      <c r="G5" s="5"/>
      <c r="H5" s="5"/>
      <c r="I5" s="5"/>
      <c r="K5" s="47"/>
      <c r="L5" s="47"/>
      <c r="M5" s="47"/>
      <c r="N5" s="45"/>
      <c r="O5" s="45"/>
      <c r="AA5" s="1">
        <v>1</v>
      </c>
      <c r="AB5" s="1">
        <v>1.5</v>
      </c>
      <c r="AC5" s="1">
        <v>1</v>
      </c>
      <c r="AD5" s="1">
        <v>1.5</v>
      </c>
      <c r="AE5" s="1">
        <v>0.4</v>
      </c>
      <c r="AF5" s="1">
        <v>0.1</v>
      </c>
      <c r="AG5" s="1" t="s">
        <v>0</v>
      </c>
    </row>
    <row r="6" spans="1:33" ht="20.100000000000001" customHeight="1" x14ac:dyDescent="0.25">
      <c r="A6" s="8" t="s">
        <v>15</v>
      </c>
      <c r="B6" s="49">
        <v>6.6</v>
      </c>
      <c r="C6" s="14" t="s">
        <v>14</v>
      </c>
      <c r="E6" s="5"/>
      <c r="F6" s="5"/>
      <c r="G6" s="5"/>
      <c r="H6" s="5"/>
      <c r="I6" s="5"/>
      <c r="K6" s="47"/>
      <c r="L6" s="47"/>
      <c r="M6" s="47"/>
      <c r="AA6" s="1">
        <v>1</v>
      </c>
      <c r="AB6" s="1">
        <v>1.5</v>
      </c>
      <c r="AC6" s="1">
        <v>1</v>
      </c>
      <c r="AD6" s="1">
        <v>1.5</v>
      </c>
      <c r="AE6" s="1">
        <v>0.5</v>
      </c>
      <c r="AF6" s="1">
        <v>0.1</v>
      </c>
      <c r="AG6" s="1" t="s">
        <v>1</v>
      </c>
    </row>
    <row r="7" spans="1:33" s="2" customFormat="1" ht="20.100000000000001" customHeight="1" x14ac:dyDescent="0.25">
      <c r="A7" s="8" t="s">
        <v>16</v>
      </c>
      <c r="B7" s="49">
        <v>8.4499999999999993</v>
      </c>
      <c r="C7" s="14" t="s">
        <v>14</v>
      </c>
      <c r="E7" s="5"/>
      <c r="F7" s="5"/>
      <c r="G7" s="5"/>
      <c r="H7" s="5"/>
      <c r="I7" s="5"/>
      <c r="K7" s="47"/>
      <c r="L7" s="47"/>
      <c r="M7" s="47"/>
      <c r="AA7" s="1">
        <v>1.1000000000000001</v>
      </c>
      <c r="AB7" s="1">
        <v>1.75</v>
      </c>
      <c r="AC7" s="1">
        <v>1.1000000000000001</v>
      </c>
      <c r="AD7" s="1">
        <v>1.75</v>
      </c>
      <c r="AE7" s="1">
        <v>0.7</v>
      </c>
      <c r="AF7" s="1">
        <v>0.15</v>
      </c>
      <c r="AG7" s="1" t="s">
        <v>2</v>
      </c>
    </row>
    <row r="8" spans="1:33" s="3" customFormat="1" ht="20.100000000000001" customHeight="1" x14ac:dyDescent="0.25">
      <c r="A8" s="8" t="s">
        <v>24</v>
      </c>
      <c r="B8" s="49">
        <v>1</v>
      </c>
      <c r="C8" s="14" t="s">
        <v>25</v>
      </c>
      <c r="E8" s="5"/>
      <c r="F8" s="5"/>
      <c r="G8" s="5"/>
      <c r="H8" s="5"/>
      <c r="I8" s="5"/>
      <c r="AA8" s="1">
        <v>1.1000000000000001</v>
      </c>
      <c r="AB8" s="1">
        <v>1.75</v>
      </c>
      <c r="AC8" s="1">
        <v>1.3</v>
      </c>
      <c r="AD8" s="1">
        <v>2.25</v>
      </c>
      <c r="AE8" s="1">
        <v>1</v>
      </c>
      <c r="AF8" s="1">
        <v>0.15</v>
      </c>
      <c r="AG8" s="1" t="s">
        <v>3</v>
      </c>
    </row>
    <row r="9" spans="1:33" s="2" customFormat="1" ht="20.100000000000001" customHeight="1" x14ac:dyDescent="0.25">
      <c r="A9" s="8" t="s">
        <v>12</v>
      </c>
      <c r="B9" s="51">
        <f>HL*Lx*Ly*Gama</f>
        <v>66.923999999999992</v>
      </c>
      <c r="C9" s="14" t="s">
        <v>13</v>
      </c>
      <c r="E9" s="5"/>
      <c r="F9" s="5"/>
      <c r="G9" s="5"/>
      <c r="H9" s="5"/>
      <c r="I9" s="5"/>
      <c r="AA9" s="1"/>
      <c r="AB9" s="1"/>
      <c r="AC9" s="2" t="s">
        <v>8</v>
      </c>
      <c r="AD9" s="2" t="s">
        <v>7</v>
      </c>
      <c r="AE9" s="2" t="s">
        <v>6</v>
      </c>
      <c r="AF9" s="2" t="s">
        <v>5</v>
      </c>
      <c r="AG9" s="1"/>
    </row>
    <row r="10" spans="1:33" ht="20.100000000000001" customHeight="1" x14ac:dyDescent="0.25">
      <c r="A10" s="13" t="s">
        <v>4</v>
      </c>
      <c r="B10" s="49" t="s">
        <v>1</v>
      </c>
      <c r="C10" s="14"/>
      <c r="E10" s="5"/>
      <c r="F10" s="5"/>
      <c r="G10" s="6"/>
      <c r="H10" s="5"/>
      <c r="I10" s="5"/>
      <c r="AC10" s="1">
        <f>IF(B11&gt;0.25,LOOKUP(B10,AG5:AG8,AA5:AA8),LOOKUP(B10,AG5:AG8,AC5:AC8))</f>
        <v>1</v>
      </c>
      <c r="AD10" s="2">
        <f>IF(B11&gt;0.25,LOOKUP(B10,AG5:AG8,AB5:AB8),LOOKUP(B10,AG5:AG8,AD5:AD8))</f>
        <v>1.5</v>
      </c>
      <c r="AE10" s="2">
        <f>LOOKUP(B10,AG5:AG8,AE5:AE8)</f>
        <v>0.5</v>
      </c>
      <c r="AF10" s="2">
        <f>LOOKUP(B10,AG5:AG8,AF5:AF8)</f>
        <v>0.1</v>
      </c>
    </row>
    <row r="11" spans="1:33" ht="20.100000000000001" customHeight="1" x14ac:dyDescent="0.25">
      <c r="A11" s="8" t="s">
        <v>27</v>
      </c>
      <c r="B11" s="49">
        <v>0.35</v>
      </c>
      <c r="C11" s="14"/>
      <c r="E11" s="5"/>
      <c r="F11" s="5"/>
      <c r="G11" s="5"/>
      <c r="H11" s="5"/>
      <c r="I11" s="5"/>
    </row>
    <row r="12" spans="1:33" s="5" customFormat="1" ht="20.100000000000001" customHeight="1" thickBot="1" x14ac:dyDescent="0.3">
      <c r="A12" s="9" t="s">
        <v>26</v>
      </c>
      <c r="B12" s="50">
        <v>1</v>
      </c>
      <c r="C12" s="15"/>
    </row>
    <row r="13" spans="1:33" s="5" customFormat="1" ht="9.9499999999999993" customHeight="1" thickBot="1" x14ac:dyDescent="0.3">
      <c r="A13" s="6"/>
      <c r="B13" s="22"/>
      <c r="C13" s="6"/>
    </row>
    <row r="14" spans="1:33" s="5" customFormat="1" ht="20.100000000000001" customHeight="1" thickBot="1" x14ac:dyDescent="0.3">
      <c r="A14" s="64" t="s">
        <v>40</v>
      </c>
      <c r="B14" s="65"/>
      <c r="C14" s="66"/>
      <c r="E14" s="61" t="s">
        <v>49</v>
      </c>
      <c r="F14" s="62"/>
      <c r="G14" s="63"/>
      <c r="I14" s="58" t="s">
        <v>38</v>
      </c>
      <c r="J14" s="59"/>
      <c r="K14" s="59"/>
      <c r="L14" s="59"/>
      <c r="M14" s="60"/>
    </row>
    <row r="15" spans="1:33" s="5" customFormat="1" ht="20.100000000000001" customHeight="1" thickBot="1" x14ac:dyDescent="0.3">
      <c r="A15" s="7" t="s">
        <v>52</v>
      </c>
      <c r="B15" s="20">
        <f>(3.16*9.81*TANH(3.16*HL/Lx))^0.5</f>
        <v>4.0098842748825723</v>
      </c>
      <c r="C15" s="21"/>
      <c r="E15" s="7" t="s">
        <v>53</v>
      </c>
      <c r="F15" s="20">
        <f>(3.16*9.81*TANH(3.16*HL/Ly))^0.5</f>
        <v>3.6120659114310909</v>
      </c>
      <c r="G15" s="21"/>
      <c r="I15" s="29" t="s">
        <v>35</v>
      </c>
      <c r="J15" s="27" t="s">
        <v>31</v>
      </c>
      <c r="K15" s="25" t="s">
        <v>32</v>
      </c>
      <c r="L15" s="25" t="s">
        <v>33</v>
      </c>
      <c r="M15" s="26" t="s">
        <v>34</v>
      </c>
    </row>
    <row r="16" spans="1:33" s="5" customFormat="1" ht="20.100000000000001" customHeight="1" x14ac:dyDescent="0.25">
      <c r="A16" s="8" t="s">
        <v>54</v>
      </c>
      <c r="B16" s="11">
        <f>2*PI()/landax*(Lx)^0.5</f>
        <v>4.025501539339901</v>
      </c>
      <c r="C16" s="14" t="s">
        <v>50</v>
      </c>
      <c r="E16" s="8" t="s">
        <v>55</v>
      </c>
      <c r="F16" s="11">
        <f>2*PI()/landay*(Ly)^0.5</f>
        <v>5.0565296283504235</v>
      </c>
      <c r="G16" s="14" t="s">
        <v>50</v>
      </c>
      <c r="I16" s="30" t="s">
        <v>30</v>
      </c>
      <c r="J16" s="19">
        <v>0</v>
      </c>
      <c r="K16" s="19">
        <v>0</v>
      </c>
      <c r="L16" s="24">
        <f>(Pix/2*(4*HL-6*Hix-(6*HL-12*Hix)*HL/HL)/HL^2)/2</f>
        <v>2.525613107591582E-2</v>
      </c>
      <c r="M16" s="34">
        <f>(Pcx/2*(4*HL-6*Hcx-(6*HL-12*Hcx)*HL/HL)/HL^2)/2</f>
        <v>0.1649411426860275</v>
      </c>
    </row>
    <row r="17" spans="1:16" s="5" customFormat="1" ht="20.100000000000001" customHeight="1" thickBot="1" x14ac:dyDescent="0.3">
      <c r="A17" s="8" t="s">
        <v>56</v>
      </c>
      <c r="B17" s="11">
        <f>IF(Lx/HL&lt;1.333,0.5-0.09378*(Lx/HL),0.375)*HL</f>
        <v>0.44999999999999996</v>
      </c>
      <c r="C17" s="14" t="s">
        <v>14</v>
      </c>
      <c r="E17" s="8" t="s">
        <v>57</v>
      </c>
      <c r="F17" s="11">
        <f>IF(Ly/HL&lt;1.333,0.5-0.09378*(Ly/HL),0.375)*HL</f>
        <v>0.44999999999999996</v>
      </c>
      <c r="G17" s="14" t="s">
        <v>14</v>
      </c>
      <c r="I17" s="31" t="s">
        <v>29</v>
      </c>
      <c r="J17" s="28">
        <f>HL*Gama</f>
        <v>1.2</v>
      </c>
      <c r="K17" s="23">
        <f>HL*Gama*A*0.4*(S+1)*I/Rs</f>
        <v>0.14000000000000001</v>
      </c>
      <c r="L17" s="23">
        <f>(Pix/2*(4*HL-6*Hix)/HL^2)/2</f>
        <v>0.17679291753141058</v>
      </c>
      <c r="M17" s="35">
        <f>(Pcx/2*(4*HL-6*Hcx)/HL^2)/2</f>
        <v>6.4655287047828011E-2</v>
      </c>
    </row>
    <row r="18" spans="1:16" ht="20.100000000000001" customHeight="1" x14ac:dyDescent="0.25">
      <c r="A18" s="8" t="s">
        <v>58</v>
      </c>
      <c r="B18" s="11">
        <f>(1-(COSH(3.16*(HL/Lx))-1)/(3.6*HL/Lx*SINH(3.16*HL/Lx)))*HL</f>
        <v>0.6873583755239131</v>
      </c>
      <c r="C18" s="14" t="s">
        <v>14</v>
      </c>
      <c r="E18" s="8" t="s">
        <v>59</v>
      </c>
      <c r="F18" s="11">
        <f>(1-(COSH(3.16*(HL/Ly))-1)/(3.6*HL/Ly*SINH(3.16*HL/Ly)))*HL</f>
        <v>0.68199738063908255</v>
      </c>
      <c r="G18" s="14" t="s">
        <v>14</v>
      </c>
      <c r="H18" s="5"/>
      <c r="I18" s="32" t="s">
        <v>36</v>
      </c>
      <c r="J18" s="39">
        <f>(J16-J17)/HL</f>
        <v>-1</v>
      </c>
      <c r="K18" s="40">
        <f>(K16-K17)/HL</f>
        <v>-0.11666666666666668</v>
      </c>
      <c r="L18" s="40">
        <f>(L16-L17)/HL</f>
        <v>-0.12628065537957897</v>
      </c>
      <c r="M18" s="41">
        <f>(M16-M17)/HL</f>
        <v>8.3571546365166241E-2</v>
      </c>
    </row>
    <row r="19" spans="1:16" ht="20.100000000000001" customHeight="1" thickBot="1" x14ac:dyDescent="0.3">
      <c r="A19" s="8" t="s">
        <v>10</v>
      </c>
      <c r="B19" s="11">
        <f>IF(Tx&lt;Ts,1,IF(Tx&lt;4,0.7/(4-Ts)*(Tx-Ts)+1,IF(Tx&gt;4,IF(A&lt;0.3,1.4,1.7))))</f>
        <v>1.7</v>
      </c>
      <c r="C19" s="14"/>
      <c r="E19" s="8" t="s">
        <v>10</v>
      </c>
      <c r="F19" s="11">
        <f>IF(Ty&lt;Ts,1,IF(Ty&lt;4,0.7/(4-Ts)*(Ty-Ts)+1,IF(Ty&gt;4,IF(A&lt;0.3,1.4,1.7))))</f>
        <v>1.7</v>
      </c>
      <c r="G19" s="14"/>
      <c r="I19" s="33" t="s">
        <v>37</v>
      </c>
      <c r="J19" s="42">
        <f>J17-Zb*J18</f>
        <v>15.42</v>
      </c>
      <c r="K19" s="43">
        <f>K17-Zb*K18</f>
        <v>1.7990000000000004</v>
      </c>
      <c r="L19" s="43">
        <f>L17-Zb*L18</f>
        <v>1.9725038370290235</v>
      </c>
      <c r="M19" s="44">
        <f>M17-Zb*M18</f>
        <v>-1.1237321022648359</v>
      </c>
    </row>
    <row r="20" spans="1:16" ht="20.100000000000001" customHeight="1" thickBot="1" x14ac:dyDescent="0.3">
      <c r="A20" s="8" t="s">
        <v>11</v>
      </c>
      <c r="B20" s="11">
        <f>IF(Tx&lt;T0,S0+(S-S0+1)*(Tx/T0),IF(Tx&lt;Ts,S+1,IF(Tx&gt;=Ts,(S+1)*Ts/Tx)))</f>
        <v>0.31052031350234538</v>
      </c>
      <c r="C20" s="14"/>
      <c r="E20" s="8" t="s">
        <v>11</v>
      </c>
      <c r="F20" s="11">
        <f>IF(Ty&lt;T0,S0+(S-S0+1)*(Ty/T0),IF(Ty&lt;Ts,S+1,IF(Ty&gt;=Ts,(S+1)*Ts/Ty)))</f>
        <v>0.24720511731833433</v>
      </c>
      <c r="G20" s="14"/>
      <c r="P20" s="5"/>
    </row>
    <row r="21" spans="1:16" ht="20.100000000000001" customHeight="1" thickBot="1" x14ac:dyDescent="0.3">
      <c r="A21" s="8" t="s">
        <v>60</v>
      </c>
      <c r="B21" s="11">
        <f>1.5*B20*B19</f>
        <v>0.79182679943098078</v>
      </c>
      <c r="C21" s="14"/>
      <c r="E21" s="8" t="s">
        <v>61</v>
      </c>
      <c r="F21" s="11">
        <f>1.5*F20*F19</f>
        <v>0.63037304916175263</v>
      </c>
      <c r="G21" s="14"/>
      <c r="I21" s="54" t="s">
        <v>39</v>
      </c>
      <c r="J21" s="55"/>
      <c r="K21" s="55"/>
      <c r="L21" s="55"/>
      <c r="M21" s="56"/>
    </row>
    <row r="22" spans="1:16" ht="20.100000000000001" customHeight="1" thickBot="1" x14ac:dyDescent="0.3">
      <c r="A22" s="8" t="s">
        <v>62</v>
      </c>
      <c r="B22" s="11">
        <f>TANH(0.866*(Lx/HL))/(0.866*(Lx/HL))*W</f>
        <v>14.04875899116541</v>
      </c>
      <c r="C22" s="14" t="s">
        <v>13</v>
      </c>
      <c r="E22" s="8" t="s">
        <v>64</v>
      </c>
      <c r="F22" s="11">
        <f>TANH(0.866*(Ly/HL))/(0.866*(Ly/HL))*W</f>
        <v>10.974485005013829</v>
      </c>
      <c r="G22" s="14" t="s">
        <v>13</v>
      </c>
      <c r="I22" s="29" t="s">
        <v>35</v>
      </c>
      <c r="J22" s="38" t="s">
        <v>31</v>
      </c>
      <c r="K22" s="36" t="s">
        <v>32</v>
      </c>
      <c r="L22" s="36" t="s">
        <v>33</v>
      </c>
      <c r="M22" s="37" t="s">
        <v>34</v>
      </c>
    </row>
    <row r="23" spans="1:16" ht="20.100000000000001" customHeight="1" x14ac:dyDescent="0.25">
      <c r="A23" s="8" t="s">
        <v>63</v>
      </c>
      <c r="B23" s="11">
        <f>0.264*(Lx/HL)*TANH(3.16*(HL/Lx))*W</f>
        <v>50.402966171916297</v>
      </c>
      <c r="C23" s="14" t="s">
        <v>13</v>
      </c>
      <c r="E23" s="8" t="s">
        <v>65</v>
      </c>
      <c r="F23" s="11">
        <f>0.264*(Ly/HL)*TANH(3.16*(HL/Ly))*W</f>
        <v>52.36203581221244</v>
      </c>
      <c r="G23" s="14" t="s">
        <v>13</v>
      </c>
      <c r="I23" s="30" t="s">
        <v>30</v>
      </c>
      <c r="J23" s="19">
        <v>0</v>
      </c>
      <c r="K23" s="19">
        <v>0</v>
      </c>
      <c r="L23" s="24">
        <f>(Piy/2*(4*HL-6*Hiy-(6*HL-12*Hiy)*HL/HL)/HL^2)/2</f>
        <v>1.9729360575663855E-2</v>
      </c>
      <c r="M23" s="34">
        <f>(Pcy/2*(4*HL-6*Hcy-(6*HL-12*Hcy)*HL/HL)/HL^2)/2</f>
        <v>0.1338684030201085</v>
      </c>
    </row>
    <row r="24" spans="1:16" ht="20.100000000000001" customHeight="1" thickBot="1" x14ac:dyDescent="0.3">
      <c r="A24" s="8" t="s">
        <v>28</v>
      </c>
      <c r="B24" s="11">
        <v>3</v>
      </c>
      <c r="C24" s="14"/>
      <c r="E24" s="8" t="s">
        <v>28</v>
      </c>
      <c r="F24" s="11">
        <v>3</v>
      </c>
      <c r="G24" s="14"/>
      <c r="I24" s="31" t="s">
        <v>29</v>
      </c>
      <c r="J24" s="28">
        <f>HL*Gama</f>
        <v>1.2</v>
      </c>
      <c r="K24" s="23">
        <f>HL*Gama*A*0.4*(S+1)*I/Rs</f>
        <v>0.14000000000000001</v>
      </c>
      <c r="L24" s="23">
        <f>(Piy/2*(4*HL-6*Hiy)/HL^2)/2</f>
        <v>0.13810552402964685</v>
      </c>
      <c r="M24" s="35">
        <f>(Pcy/2*(4*HL-6*Hcy)/HL^2)/2</f>
        <v>5.6017620341848061E-2</v>
      </c>
    </row>
    <row r="25" spans="1:16" ht="20.100000000000001" customHeight="1" x14ac:dyDescent="0.25">
      <c r="A25" s="8" t="s">
        <v>17</v>
      </c>
      <c r="B25" s="11">
        <f>A*(S+1)*I/B24*B22/Ly</f>
        <v>0.48491771665758326</v>
      </c>
      <c r="C25" s="14" t="s">
        <v>21</v>
      </c>
      <c r="E25" s="8" t="s">
        <v>19</v>
      </c>
      <c r="F25" s="11">
        <f>A*(S+1)/F24*F22/Ly</f>
        <v>0.37880372305274562</v>
      </c>
      <c r="G25" s="14" t="s">
        <v>21</v>
      </c>
      <c r="I25" s="32" t="s">
        <v>36</v>
      </c>
      <c r="J25" s="39">
        <f>(J23-J24)/HL</f>
        <v>-1</v>
      </c>
      <c r="K25" s="40">
        <f>(K23-K24)/HL</f>
        <v>-0.11666666666666668</v>
      </c>
      <c r="L25" s="40">
        <f>(L23-L24)/HL</f>
        <v>-9.8646802878319173E-2</v>
      </c>
      <c r="M25" s="41">
        <f>(M23-M24)/HL</f>
        <v>6.4875652231883699E-2</v>
      </c>
    </row>
    <row r="26" spans="1:16" ht="20.100000000000001" customHeight="1" thickBot="1" x14ac:dyDescent="0.3">
      <c r="A26" s="8" t="s">
        <v>18</v>
      </c>
      <c r="B26" s="11">
        <f>A*B/B24*B23/Ly</f>
        <v>0.5510314313612531</v>
      </c>
      <c r="C26" s="14" t="s">
        <v>21</v>
      </c>
      <c r="E26" s="8" t="s">
        <v>20</v>
      </c>
      <c r="F26" s="11">
        <f>A*F21/F24*F23/Ly</f>
        <v>0.45572645606869566</v>
      </c>
      <c r="G26" s="14" t="s">
        <v>21</v>
      </c>
      <c r="I26" s="33" t="s">
        <v>37</v>
      </c>
      <c r="J26" s="42">
        <f>J24-Zb*J25</f>
        <v>15.42</v>
      </c>
      <c r="K26" s="43">
        <f>K24-Zb*K25</f>
        <v>1.7990000000000004</v>
      </c>
      <c r="L26" s="43">
        <f>L24-Zb*L25</f>
        <v>1.5408630609593457</v>
      </c>
      <c r="M26" s="44">
        <f>M24-Zb*M25</f>
        <v>-0.86651415439553814</v>
      </c>
    </row>
    <row r="27" spans="1:16" ht="20.100000000000001" customHeight="1" x14ac:dyDescent="0.25">
      <c r="A27" s="8" t="s">
        <v>43</v>
      </c>
      <c r="B27" s="12">
        <f>Pix/2*(4*HL-6*Hix-(6*HL-12*Hix)*HL/HL)/HL^2</f>
        <v>5.051226215183164E-2</v>
      </c>
      <c r="C27" s="14" t="s">
        <v>22</v>
      </c>
      <c r="E27" s="8" t="s">
        <v>41</v>
      </c>
      <c r="F27" s="12">
        <f>Piy/2*(4*HL-6*Hiy-(6*HL-12*Hiy)*HL/HL)/HL^2</f>
        <v>3.9458721151327709E-2</v>
      </c>
      <c r="G27" s="14" t="s">
        <v>22</v>
      </c>
    </row>
    <row r="28" spans="1:16" ht="20.100000000000001" customHeight="1" x14ac:dyDescent="0.25">
      <c r="A28" s="8" t="s">
        <v>44</v>
      </c>
      <c r="B28" s="12">
        <f>Pix/2*(4*HL-6*Hix)/HL^2</f>
        <v>0.35358583506282115</v>
      </c>
      <c r="C28" s="14" t="s">
        <v>22</v>
      </c>
      <c r="E28" s="8" t="s">
        <v>42</v>
      </c>
      <c r="F28" s="12">
        <f>Piy/2*(4*HL-6*Hiy)/HL^2</f>
        <v>0.2762110480592937</v>
      </c>
      <c r="G28" s="14" t="s">
        <v>22</v>
      </c>
      <c r="I28" s="45"/>
      <c r="J28" s="45"/>
      <c r="K28" s="45"/>
      <c r="L28" s="45"/>
      <c r="M28" s="45"/>
    </row>
    <row r="29" spans="1:16" ht="20.100000000000001" customHeight="1" x14ac:dyDescent="0.25">
      <c r="A29" s="8" t="s">
        <v>45</v>
      </c>
      <c r="B29" s="12">
        <f>Pcx/2*(4*HL-6*Hcx-(6*HL-12*Hcx)*HL/HL)/HL^2</f>
        <v>0.329882285372055</v>
      </c>
      <c r="C29" s="14" t="s">
        <v>22</v>
      </c>
      <c r="E29" s="8" t="s">
        <v>47</v>
      </c>
      <c r="F29" s="12">
        <f>Pcy/2*(4*HL-6*Hcy-(6*HL-12*Hcy)*HL/HL)/HL^2</f>
        <v>0.26773680604021699</v>
      </c>
      <c r="G29" s="14" t="s">
        <v>22</v>
      </c>
      <c r="I29" s="45"/>
      <c r="J29" s="45"/>
      <c r="K29" s="45"/>
      <c r="L29" s="45"/>
      <c r="M29" s="45"/>
    </row>
    <row r="30" spans="1:16" s="5" customFormat="1" ht="20.100000000000001" customHeight="1" thickBot="1" x14ac:dyDescent="0.3">
      <c r="A30" s="9" t="s">
        <v>46</v>
      </c>
      <c r="B30" s="16">
        <f>Pcx/2*(4*HL-6*Hcx)/HL^2</f>
        <v>0.12931057409565602</v>
      </c>
      <c r="C30" s="15" t="s">
        <v>22</v>
      </c>
      <c r="D30" s="2"/>
      <c r="E30" s="9" t="s">
        <v>48</v>
      </c>
      <c r="F30" s="16">
        <f>Pcy/2*(4*HL-6*Hcy)/HL^2</f>
        <v>0.11203524068369612</v>
      </c>
      <c r="G30" s="15" t="s">
        <v>22</v>
      </c>
      <c r="I30" s="45"/>
      <c r="J30" s="45"/>
      <c r="K30" s="45"/>
      <c r="L30" s="45"/>
      <c r="M30" s="45"/>
    </row>
    <row r="31" spans="1:16" s="5" customFormat="1" ht="20.100000000000001" customHeight="1" x14ac:dyDescent="0.25">
      <c r="D31" s="2"/>
      <c r="I31" s="10"/>
      <c r="J31" s="10"/>
      <c r="K31" s="10"/>
      <c r="L31" s="10"/>
      <c r="M31" s="10"/>
    </row>
    <row r="32" spans="1:16" s="5" customFormat="1" ht="20.100000000000001" customHeight="1" x14ac:dyDescent="0.25">
      <c r="D32" s="2"/>
    </row>
    <row r="37" spans="1:16" ht="20.100000000000001" customHeight="1" x14ac:dyDescent="0.25">
      <c r="A37" s="2"/>
      <c r="B37" s="2"/>
      <c r="E37" s="1"/>
      <c r="F37" s="4"/>
    </row>
    <row r="39" spans="1:16" ht="20.100000000000001" customHeight="1" x14ac:dyDescent="0.25">
      <c r="H39" s="5"/>
    </row>
    <row r="40" spans="1:16" ht="20.100000000000001" customHeight="1" x14ac:dyDescent="0.25">
      <c r="H40" s="5"/>
      <c r="O40" s="5"/>
      <c r="P40" s="5"/>
    </row>
    <row r="42" spans="1:16" ht="20.100000000000001" customHeight="1" x14ac:dyDescent="0.25">
      <c r="A42" s="2"/>
      <c r="B42" s="2"/>
      <c r="E42" s="1"/>
      <c r="F42" s="4"/>
    </row>
    <row r="43" spans="1:16" ht="20.100000000000001" customHeight="1" x14ac:dyDescent="0.25">
      <c r="G43" s="6"/>
    </row>
    <row r="44" spans="1:16" ht="20.100000000000001" customHeight="1" x14ac:dyDescent="0.25">
      <c r="G44" s="6"/>
    </row>
    <row r="45" spans="1:16" ht="20.100000000000001" customHeight="1" x14ac:dyDescent="0.25">
      <c r="G45" s="6"/>
    </row>
    <row r="46" spans="1:16" ht="20.100000000000001" customHeight="1" x14ac:dyDescent="0.25">
      <c r="A46" s="5"/>
      <c r="C46" s="5"/>
      <c r="D46" s="5"/>
      <c r="E46" s="5"/>
      <c r="F46" s="5"/>
      <c r="G46" s="6"/>
    </row>
    <row r="47" spans="1:16" ht="20.100000000000001" customHeight="1" x14ac:dyDescent="0.25">
      <c r="A47" s="5"/>
      <c r="C47" s="5"/>
      <c r="D47" s="5"/>
      <c r="E47" s="5"/>
      <c r="F47" s="5"/>
      <c r="G47" s="6"/>
    </row>
  </sheetData>
  <sheetProtection formatCells="0" formatColumns="0" formatRows="0" insertColumns="0" insertRows="0" insertHyperlinks="0" deleteColumns="0" deleteRows="0" sort="0" autoFilter="0" pivotTables="0"/>
  <mergeCells count="9">
    <mergeCell ref="AF3:AF4"/>
    <mergeCell ref="AG3:AG4"/>
    <mergeCell ref="I21:M21"/>
    <mergeCell ref="A1:M1"/>
    <mergeCell ref="I14:M14"/>
    <mergeCell ref="E14:G14"/>
    <mergeCell ref="A14:C14"/>
    <mergeCell ref="A3:C3"/>
    <mergeCell ref="AE3:AE4"/>
  </mergeCells>
  <dataValidations disablePrompts="1" count="2">
    <dataValidation type="list" allowBlank="1" showInputMessage="1" showErrorMessage="1" sqref="B11" xr:uid="{19D15F58-2D93-43F9-906C-5DD27B099E49}">
      <formula1>$AA$3:$AD$3</formula1>
    </dataValidation>
    <dataValidation type="list" allowBlank="1" showInputMessage="1" showErrorMessage="1" sqref="B10" xr:uid="{200C2179-32A7-4520-A50C-0B3A85D5D10F}">
      <formula1>$AG$5:$AG$8</formula1>
    </dataValidation>
  </dataValidations>
  <pageMargins left="0.7" right="0.7" top="0.75" bottom="0.75" header="0.3" footer="0.3"/>
  <pageSetup paperSize="9" scale="9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31</vt:i4>
      </vt:variant>
    </vt:vector>
  </HeadingPairs>
  <TitlesOfParts>
    <vt:vector size="32" baseType="lpstr">
      <vt:lpstr>Sheet1</vt:lpstr>
      <vt:lpstr>A</vt:lpstr>
      <vt:lpstr>B</vt:lpstr>
      <vt:lpstr>Gama</vt:lpstr>
      <vt:lpstr>Hcx</vt:lpstr>
      <vt:lpstr>Hcy</vt:lpstr>
      <vt:lpstr>Hix</vt:lpstr>
      <vt:lpstr>Hiy</vt:lpstr>
      <vt:lpstr>HL</vt:lpstr>
      <vt:lpstr>I</vt:lpstr>
      <vt:lpstr>landax</vt:lpstr>
      <vt:lpstr>landay</vt:lpstr>
      <vt:lpstr>Lx</vt:lpstr>
      <vt:lpstr>Ly</vt:lpstr>
      <vt:lpstr>Pchx</vt:lpstr>
      <vt:lpstr>Pchy</vt:lpstr>
      <vt:lpstr>Pcx</vt:lpstr>
      <vt:lpstr>Pcy</vt:lpstr>
      <vt:lpstr>Pihx</vt:lpstr>
      <vt:lpstr>Pihy</vt:lpstr>
      <vt:lpstr>Pix</vt:lpstr>
      <vt:lpstr>Piy</vt:lpstr>
      <vt:lpstr>Sheet1!Print_Area</vt:lpstr>
      <vt:lpstr>Rs</vt:lpstr>
      <vt:lpstr>S</vt:lpstr>
      <vt:lpstr>S0</vt:lpstr>
      <vt:lpstr>T0</vt:lpstr>
      <vt:lpstr>Ts</vt:lpstr>
      <vt:lpstr>Tx</vt:lpstr>
      <vt:lpstr>Ty</vt:lpstr>
      <vt:lpstr>W</vt:lpstr>
      <vt:lpstr>Zb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2020-11-24T13:29:58Z</cp:lastPrinted>
  <dcterms:created xsi:type="dcterms:W3CDTF">2015-06-05T18:17:20Z</dcterms:created>
  <dcterms:modified xsi:type="dcterms:W3CDTF">2020-11-25T16:25:49Z</dcterms:modified>
</cp:coreProperties>
</file>